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8915" windowHeight="11310"/>
  </bookViews>
  <sheets>
    <sheet name="Anleitung" sheetId="4" r:id="rId1"/>
    <sheet name="Klassenliste" sheetId="3" r:id="rId2"/>
    <sheet name="Sitzordnung" sheetId="1" r:id="rId3"/>
    <sheet name="Berechnung" sheetId="2" r:id="rId4"/>
  </sheets>
  <definedNames>
    <definedName name="_xlnm.Print_Area" localSheetId="2">Sitzordnung!$D$1:$R$41</definedName>
  </definedNames>
  <calcPr calcId="145621" calcMode="manual" calcOnSave="0"/>
</workbook>
</file>

<file path=xl/calcChain.xml><?xml version="1.0" encoding="utf-8"?>
<calcChain xmlns="http://schemas.openxmlformats.org/spreadsheetml/2006/main">
  <c r="H3" i="3" l="1"/>
  <c r="H4" i="3"/>
  <c r="H5" i="3"/>
  <c r="H6" i="3"/>
  <c r="H7" i="3"/>
  <c r="H8" i="3"/>
  <c r="H9" i="3"/>
  <c r="H10" i="3"/>
  <c r="H11" i="3"/>
  <c r="H12" i="3"/>
  <c r="H13" i="3"/>
  <c r="H14" i="3"/>
  <c r="H15" i="3"/>
  <c r="H16" i="3"/>
  <c r="H17" i="3"/>
  <c r="H18" i="3"/>
  <c r="H19" i="3"/>
  <c r="H20" i="3"/>
  <c r="H21" i="3"/>
  <c r="H22" i="3"/>
  <c r="H23" i="3"/>
  <c r="H24" i="3"/>
  <c r="H25" i="3"/>
  <c r="H26" i="3"/>
  <c r="H27" i="3"/>
  <c r="H28" i="3"/>
  <c r="H29" i="3"/>
  <c r="H30" i="3"/>
  <c r="H31" i="3"/>
  <c r="H2" i="3"/>
  <c r="E33" i="3" l="1"/>
  <c r="F14" i="3"/>
  <c r="F2" i="3"/>
  <c r="D3" i="3"/>
  <c r="F3" i="3" s="1"/>
  <c r="D4" i="3"/>
  <c r="F4" i="3" s="1"/>
  <c r="D5" i="3"/>
  <c r="F5" i="3" s="1"/>
  <c r="D6" i="3"/>
  <c r="F6" i="3" s="1"/>
  <c r="D7" i="3"/>
  <c r="F7" i="3" s="1"/>
  <c r="D8" i="3"/>
  <c r="F8" i="3" s="1"/>
  <c r="D9" i="3"/>
  <c r="F9" i="3" s="1"/>
  <c r="D10" i="3"/>
  <c r="F10" i="3" s="1"/>
  <c r="D11" i="3"/>
  <c r="F11" i="3" s="1"/>
  <c r="D12" i="3"/>
  <c r="F12" i="3" s="1"/>
  <c r="D13" i="3"/>
  <c r="F13" i="3" s="1"/>
  <c r="D14" i="3"/>
  <c r="D15" i="3"/>
  <c r="F15" i="3" s="1"/>
  <c r="D16" i="3"/>
  <c r="F16" i="3" s="1"/>
  <c r="D17" i="3"/>
  <c r="F17" i="3" s="1"/>
  <c r="D18" i="3"/>
  <c r="F18" i="3" s="1"/>
  <c r="D19" i="3"/>
  <c r="F19" i="3" s="1"/>
  <c r="D20" i="3"/>
  <c r="F20" i="3" s="1"/>
  <c r="D21" i="3"/>
  <c r="F21" i="3" s="1"/>
  <c r="D22" i="3"/>
  <c r="F22" i="3" s="1"/>
  <c r="D23" i="3"/>
  <c r="F23" i="3" s="1"/>
  <c r="D24" i="3"/>
  <c r="F24" i="3" s="1"/>
  <c r="D25" i="3"/>
  <c r="F25" i="3" s="1"/>
  <c r="D26" i="3"/>
  <c r="F26" i="3" s="1"/>
  <c r="D27" i="3"/>
  <c r="F27" i="3" s="1"/>
  <c r="D28" i="3"/>
  <c r="F28" i="3" s="1"/>
  <c r="D29" i="3"/>
  <c r="F29" i="3" s="1"/>
  <c r="D30" i="3"/>
  <c r="F30" i="3" s="1"/>
  <c r="D31" i="3"/>
  <c r="F31" i="3" s="1"/>
  <c r="D2" i="3"/>
  <c r="D41" i="1" l="1"/>
  <c r="AF5" i="2" l="1"/>
  <c r="AF6" i="2"/>
  <c r="AF7" i="2"/>
  <c r="B5" i="2" s="1"/>
  <c r="AF8" i="2"/>
  <c r="AF9" i="2"/>
  <c r="AF10" i="2"/>
  <c r="AF11" i="2"/>
  <c r="AF12" i="2"/>
  <c r="AF13" i="2"/>
  <c r="AF14" i="2"/>
  <c r="AF15" i="2"/>
  <c r="AF16" i="2"/>
  <c r="AF17" i="2"/>
  <c r="AF18" i="2"/>
  <c r="AF19" i="2"/>
  <c r="AF20" i="2"/>
  <c r="AF21" i="2"/>
  <c r="AF22" i="2"/>
  <c r="AF23" i="2"/>
  <c r="AF24" i="2"/>
  <c r="AF25" i="2"/>
  <c r="AF26" i="2"/>
  <c r="AF27" i="2"/>
  <c r="AF28" i="2"/>
  <c r="AF29" i="2"/>
  <c r="AF30" i="2"/>
  <c r="AF31" i="2"/>
  <c r="AF32" i="2"/>
  <c r="AF33" i="2"/>
  <c r="AF4" i="2"/>
  <c r="AB4" i="2"/>
  <c r="B7" i="2" l="1"/>
  <c r="B21" i="2"/>
  <c r="B26" i="2"/>
  <c r="B18" i="2"/>
  <c r="B14" i="2"/>
  <c r="B10" i="2"/>
  <c r="B33" i="2"/>
  <c r="B29" i="2"/>
  <c r="B25" i="2"/>
  <c r="B17" i="2"/>
  <c r="B13" i="2"/>
  <c r="B9" i="2"/>
  <c r="B32" i="2"/>
  <c r="B28" i="2"/>
  <c r="B24" i="2"/>
  <c r="B20" i="2"/>
  <c r="B16" i="2"/>
  <c r="B12" i="2"/>
  <c r="B8" i="2"/>
  <c r="B31" i="2"/>
  <c r="B27" i="2"/>
  <c r="B23" i="2"/>
  <c r="B19" i="2"/>
  <c r="B15" i="2"/>
  <c r="B11" i="2"/>
  <c r="B4" i="2"/>
  <c r="B22" i="2"/>
  <c r="B6" i="2"/>
  <c r="B30" i="2"/>
  <c r="N5" i="2"/>
  <c r="O5" i="2" s="1"/>
  <c r="R5" i="2" s="1"/>
  <c r="N6" i="2"/>
  <c r="O6" i="2" s="1"/>
  <c r="R6" i="2" s="1"/>
  <c r="N7" i="2"/>
  <c r="O7" i="2" s="1"/>
  <c r="R7" i="2" s="1"/>
  <c r="N8" i="2"/>
  <c r="O8" i="2" s="1"/>
  <c r="R8" i="2" s="1"/>
  <c r="N9" i="2"/>
  <c r="O9" i="2" s="1"/>
  <c r="R9" i="2" s="1"/>
  <c r="N10" i="2"/>
  <c r="O10" i="2" s="1"/>
  <c r="R10" i="2" s="1"/>
  <c r="N11" i="2"/>
  <c r="O11" i="2" s="1"/>
  <c r="R11" i="2" s="1"/>
  <c r="N12" i="2"/>
  <c r="O12" i="2" s="1"/>
  <c r="R12" i="2" s="1"/>
  <c r="N13" i="2"/>
  <c r="O13" i="2" s="1"/>
  <c r="R13" i="2" s="1"/>
  <c r="N14" i="2"/>
  <c r="O14" i="2" s="1"/>
  <c r="R14" i="2" s="1"/>
  <c r="N15" i="2"/>
  <c r="O15" i="2" s="1"/>
  <c r="R15" i="2" s="1"/>
  <c r="N16" i="2"/>
  <c r="O16" i="2" s="1"/>
  <c r="R16" i="2" s="1"/>
  <c r="N17" i="2"/>
  <c r="O17" i="2" s="1"/>
  <c r="R17" i="2" s="1"/>
  <c r="N18" i="2"/>
  <c r="O18" i="2" s="1"/>
  <c r="R18" i="2" s="1"/>
  <c r="N19" i="2"/>
  <c r="O19" i="2" s="1"/>
  <c r="R19" i="2" s="1"/>
  <c r="N20" i="2"/>
  <c r="O20" i="2" s="1"/>
  <c r="R20" i="2" s="1"/>
  <c r="N21" i="2"/>
  <c r="O21" i="2" s="1"/>
  <c r="R21" i="2" s="1"/>
  <c r="N22" i="2"/>
  <c r="O22" i="2" s="1"/>
  <c r="R22" i="2" s="1"/>
  <c r="N23" i="2"/>
  <c r="O23" i="2" s="1"/>
  <c r="R23" i="2" s="1"/>
  <c r="N24" i="2"/>
  <c r="O24" i="2" s="1"/>
  <c r="R24" i="2" s="1"/>
  <c r="N25" i="2"/>
  <c r="O25" i="2" s="1"/>
  <c r="R25" i="2" s="1"/>
  <c r="N26" i="2"/>
  <c r="O26" i="2" s="1"/>
  <c r="R26" i="2" s="1"/>
  <c r="N27" i="2"/>
  <c r="O27" i="2" s="1"/>
  <c r="R27" i="2" s="1"/>
  <c r="N28" i="2"/>
  <c r="O28" i="2" s="1"/>
  <c r="R28" i="2" s="1"/>
  <c r="N29" i="2"/>
  <c r="O29" i="2" s="1"/>
  <c r="R29" i="2" s="1"/>
  <c r="N30" i="2"/>
  <c r="O30" i="2" s="1"/>
  <c r="R30" i="2" s="1"/>
  <c r="N31" i="2"/>
  <c r="O31" i="2" s="1"/>
  <c r="R31" i="2" s="1"/>
  <c r="N32" i="2"/>
  <c r="O32" i="2" s="1"/>
  <c r="R32" i="2" s="1"/>
  <c r="N33" i="2"/>
  <c r="O33" i="2" s="1"/>
  <c r="R33" i="2" s="1"/>
  <c r="N4" i="2"/>
  <c r="O4" i="2" s="1"/>
  <c r="R4" i="2" s="1"/>
  <c r="F9" i="2"/>
  <c r="F12" i="2"/>
  <c r="F13" i="2"/>
  <c r="F15" i="2"/>
  <c r="F17" i="2"/>
  <c r="F18" i="2"/>
  <c r="F19" i="2"/>
  <c r="F20" i="2"/>
  <c r="F21" i="2"/>
  <c r="F22" i="2"/>
  <c r="F23" i="2"/>
  <c r="F25" i="2"/>
  <c r="F26" i="2"/>
  <c r="F27" i="2"/>
  <c r="F28" i="2"/>
  <c r="F29" i="2"/>
  <c r="F30" i="2"/>
  <c r="F31" i="2"/>
  <c r="P33" i="2" l="1"/>
  <c r="Q33" i="2"/>
  <c r="P29" i="2"/>
  <c r="Q29" i="2"/>
  <c r="P25" i="2"/>
  <c r="Q25" i="2"/>
  <c r="P21" i="2"/>
  <c r="Q21" i="2"/>
  <c r="P17" i="2"/>
  <c r="Q17" i="2"/>
  <c r="P13" i="2"/>
  <c r="Q13" i="2"/>
  <c r="P9" i="2"/>
  <c r="Q9" i="2"/>
  <c r="P5" i="2"/>
  <c r="Q5" i="2"/>
  <c r="P32" i="2"/>
  <c r="Q32" i="2"/>
  <c r="P28" i="2"/>
  <c r="Q28" i="2"/>
  <c r="P24" i="2"/>
  <c r="Q24" i="2"/>
  <c r="P20" i="2"/>
  <c r="Q20" i="2"/>
  <c r="P16" i="2"/>
  <c r="Q16" i="2"/>
  <c r="P12" i="2"/>
  <c r="Q12" i="2"/>
  <c r="P8" i="2"/>
  <c r="Q8" i="2"/>
  <c r="Q31" i="2"/>
  <c r="P31" i="2"/>
  <c r="Q27" i="2"/>
  <c r="P27" i="2"/>
  <c r="Q23" i="2"/>
  <c r="P23" i="2"/>
  <c r="Q19" i="2"/>
  <c r="P19" i="2"/>
  <c r="Q15" i="2"/>
  <c r="P15" i="2"/>
  <c r="Q11" i="2"/>
  <c r="P11" i="2"/>
  <c r="Q7" i="2"/>
  <c r="P7" i="2"/>
  <c r="Q4" i="2"/>
  <c r="P4" i="2"/>
  <c r="Q30" i="2"/>
  <c r="P30" i="2"/>
  <c r="Q26" i="2"/>
  <c r="P26" i="2"/>
  <c r="Q22" i="2"/>
  <c r="P22" i="2"/>
  <c r="Q18" i="2"/>
  <c r="P18" i="2"/>
  <c r="Q14" i="2"/>
  <c r="P14" i="2"/>
  <c r="Q10" i="2"/>
  <c r="P10" i="2"/>
  <c r="Q6" i="2"/>
  <c r="P6" i="2"/>
  <c r="AC4" i="2" l="1"/>
  <c r="P35" i="2"/>
  <c r="S4" i="2" s="1"/>
  <c r="S5" i="2" s="1"/>
  <c r="G3" i="3"/>
  <c r="I3" i="3" s="1"/>
  <c r="E5" i="2" s="1"/>
  <c r="F5" i="2" s="1"/>
  <c r="G5" i="2" s="1"/>
  <c r="G4" i="3"/>
  <c r="I4" i="3" s="1"/>
  <c r="E6" i="2" s="1"/>
  <c r="F6" i="2" s="1"/>
  <c r="G6" i="2" s="1"/>
  <c r="H6" i="2" s="1"/>
  <c r="G5" i="3"/>
  <c r="I5" i="3" s="1"/>
  <c r="E7" i="2" s="1"/>
  <c r="F7" i="2" s="1"/>
  <c r="G7" i="2" s="1"/>
  <c r="I7" i="2" s="1"/>
  <c r="G6" i="3"/>
  <c r="I6" i="3" s="1"/>
  <c r="E8" i="2" s="1"/>
  <c r="F8" i="2" s="1"/>
  <c r="G8" i="2" s="1"/>
  <c r="G7" i="3"/>
  <c r="I7" i="3" s="1"/>
  <c r="E9" i="2" s="1"/>
  <c r="G9" i="2" s="1"/>
  <c r="H9" i="2" s="1"/>
  <c r="G8" i="3"/>
  <c r="I8" i="3" s="1"/>
  <c r="E10" i="2" s="1"/>
  <c r="G9" i="3"/>
  <c r="I9" i="3" s="1"/>
  <c r="E11" i="2" s="1"/>
  <c r="F11" i="2" s="1"/>
  <c r="G11" i="2" s="1"/>
  <c r="G10" i="3"/>
  <c r="I10" i="3" s="1"/>
  <c r="E12" i="2" s="1"/>
  <c r="G12" i="2" s="1"/>
  <c r="I12" i="2" s="1"/>
  <c r="G11" i="3"/>
  <c r="I11" i="3" s="1"/>
  <c r="E13" i="2" s="1"/>
  <c r="G13" i="2" s="1"/>
  <c r="I13" i="2" s="1"/>
  <c r="G12" i="3"/>
  <c r="I12" i="3" s="1"/>
  <c r="E14" i="2" s="1"/>
  <c r="G13" i="3"/>
  <c r="I13" i="3" s="1"/>
  <c r="E15" i="2" s="1"/>
  <c r="G15" i="2" s="1"/>
  <c r="H15" i="2" s="1"/>
  <c r="G14" i="3"/>
  <c r="I14" i="3" s="1"/>
  <c r="E16" i="2" s="1"/>
  <c r="G15" i="3"/>
  <c r="I15" i="3" s="1"/>
  <c r="E17" i="2" s="1"/>
  <c r="G17" i="2" s="1"/>
  <c r="H17" i="2" s="1"/>
  <c r="G16" i="3"/>
  <c r="I16" i="3" s="1"/>
  <c r="E18" i="2" s="1"/>
  <c r="G18" i="2" s="1"/>
  <c r="I18" i="2" s="1"/>
  <c r="G17" i="3"/>
  <c r="I17" i="3" s="1"/>
  <c r="E19" i="2" s="1"/>
  <c r="G19" i="2" s="1"/>
  <c r="H19" i="2" s="1"/>
  <c r="G18" i="3"/>
  <c r="I18" i="3" s="1"/>
  <c r="E20" i="2" s="1"/>
  <c r="G20" i="2" s="1"/>
  <c r="I20" i="2" s="1"/>
  <c r="G19" i="3"/>
  <c r="I19" i="3" s="1"/>
  <c r="E21" i="2" s="1"/>
  <c r="G21" i="2" s="1"/>
  <c r="I21" i="2" s="1"/>
  <c r="G20" i="3"/>
  <c r="I20" i="3" s="1"/>
  <c r="E22" i="2" s="1"/>
  <c r="G22" i="2" s="1"/>
  <c r="H22" i="2" s="1"/>
  <c r="G21" i="3"/>
  <c r="I21" i="3" s="1"/>
  <c r="E23" i="2" s="1"/>
  <c r="G23" i="2" s="1"/>
  <c r="H23" i="2" s="1"/>
  <c r="G22" i="3"/>
  <c r="I22" i="3" s="1"/>
  <c r="E24" i="2" s="1"/>
  <c r="F24" i="2" s="1"/>
  <c r="G24" i="2" s="1"/>
  <c r="H24" i="2" s="1"/>
  <c r="G23" i="3"/>
  <c r="I23" i="3" s="1"/>
  <c r="E25" i="2" s="1"/>
  <c r="G25" i="2" s="1"/>
  <c r="H25" i="2" s="1"/>
  <c r="G24" i="3"/>
  <c r="I24" i="3" s="1"/>
  <c r="E26" i="2" s="1"/>
  <c r="G26" i="2" s="1"/>
  <c r="H26" i="2" s="1"/>
  <c r="G25" i="3"/>
  <c r="I25" i="3" s="1"/>
  <c r="E27" i="2" s="1"/>
  <c r="G27" i="2" s="1"/>
  <c r="G26" i="3"/>
  <c r="I26" i="3" s="1"/>
  <c r="E28" i="2" s="1"/>
  <c r="G28" i="2" s="1"/>
  <c r="I28" i="2" s="1"/>
  <c r="G27" i="3"/>
  <c r="I27" i="3" s="1"/>
  <c r="E29" i="2" s="1"/>
  <c r="G29" i="2" s="1"/>
  <c r="I29" i="2" s="1"/>
  <c r="G28" i="3"/>
  <c r="I28" i="3" s="1"/>
  <c r="E30" i="2" s="1"/>
  <c r="G30" i="2" s="1"/>
  <c r="I30" i="2" s="1"/>
  <c r="G29" i="3"/>
  <c r="I29" i="3" s="1"/>
  <c r="E31" i="2" s="1"/>
  <c r="G31" i="2" s="1"/>
  <c r="G30" i="3"/>
  <c r="I30" i="3" s="1"/>
  <c r="E32" i="2" s="1"/>
  <c r="G31" i="3"/>
  <c r="I31" i="3" s="1"/>
  <c r="E33" i="2" s="1"/>
  <c r="F33" i="2" s="1"/>
  <c r="G33" i="2" s="1"/>
  <c r="I33" i="2" s="1"/>
  <c r="G2" i="3"/>
  <c r="F16" i="2" l="1"/>
  <c r="G16" i="2" s="1"/>
  <c r="F14" i="2"/>
  <c r="G14" i="2" s="1"/>
  <c r="F10" i="2"/>
  <c r="G10" i="2" s="1"/>
  <c r="F32" i="2"/>
  <c r="G32" i="2" s="1"/>
  <c r="I2" i="3"/>
  <c r="E4" i="2" s="1"/>
  <c r="F4" i="2" s="1"/>
  <c r="H31" i="2"/>
  <c r="I31" i="2"/>
  <c r="H8" i="2"/>
  <c r="I8" i="2"/>
  <c r="H12" i="2"/>
  <c r="H28" i="2"/>
  <c r="H29" i="2"/>
  <c r="H21" i="2"/>
  <c r="H7" i="2"/>
  <c r="H13" i="2"/>
  <c r="H20" i="2"/>
  <c r="H18" i="2"/>
  <c r="H30" i="2"/>
  <c r="H33" i="2"/>
  <c r="H11" i="2"/>
  <c r="I11" i="2"/>
  <c r="I9" i="2"/>
  <c r="I25" i="2"/>
  <c r="I26" i="2"/>
  <c r="I24" i="2"/>
  <c r="I22" i="2"/>
  <c r="I17" i="2"/>
  <c r="I6" i="2"/>
  <c r="I19" i="2"/>
  <c r="H27" i="2"/>
  <c r="I27" i="2"/>
  <c r="I23" i="2"/>
  <c r="H5" i="2"/>
  <c r="I5" i="2"/>
  <c r="I15" i="2"/>
  <c r="T4" i="2"/>
  <c r="U4" i="2" s="1"/>
  <c r="S6" i="2"/>
  <c r="T5" i="2"/>
  <c r="U5" i="2" s="1"/>
  <c r="H14" i="2" l="1"/>
  <c r="I14" i="2"/>
  <c r="H10" i="2"/>
  <c r="I10" i="2"/>
  <c r="I16" i="2"/>
  <c r="H16" i="2"/>
  <c r="H32" i="2"/>
  <c r="I32" i="2"/>
  <c r="AD4" i="2"/>
  <c r="X5" i="2"/>
  <c r="X4" i="2"/>
  <c r="S7" i="2"/>
  <c r="T6" i="2"/>
  <c r="U6" i="2" s="1"/>
  <c r="X6" i="2" l="1"/>
  <c r="S8" i="2"/>
  <c r="T7" i="2"/>
  <c r="U7" i="2" s="1"/>
  <c r="X7" i="2" l="1"/>
  <c r="S9" i="2"/>
  <c r="T8" i="2"/>
  <c r="U8" i="2" s="1"/>
  <c r="X8" i="2" l="1"/>
  <c r="S10" i="2"/>
  <c r="T9" i="2"/>
  <c r="U9" i="2" s="1"/>
  <c r="X9" i="2" l="1"/>
  <c r="S11" i="2"/>
  <c r="T10" i="2"/>
  <c r="U10" i="2" s="1"/>
  <c r="X10" i="2" l="1"/>
  <c r="S12" i="2"/>
  <c r="T11" i="2"/>
  <c r="U11" i="2" s="1"/>
  <c r="X11" i="2" l="1"/>
  <c r="S13" i="2"/>
  <c r="T12" i="2"/>
  <c r="U12" i="2" s="1"/>
  <c r="X12" i="2" l="1"/>
  <c r="S14" i="2"/>
  <c r="T13" i="2"/>
  <c r="U13" i="2" s="1"/>
  <c r="X13" i="2" l="1"/>
  <c r="S15" i="2"/>
  <c r="T14" i="2"/>
  <c r="U14" i="2" s="1"/>
  <c r="X14" i="2" l="1"/>
  <c r="S16" i="2"/>
  <c r="T15" i="2"/>
  <c r="U15" i="2" s="1"/>
  <c r="X15" i="2" l="1"/>
  <c r="S17" i="2"/>
  <c r="T16" i="2"/>
  <c r="U16" i="2" s="1"/>
  <c r="X16" i="2" l="1"/>
  <c r="S18" i="2"/>
  <c r="T17" i="2"/>
  <c r="U17" i="2" s="1"/>
  <c r="X17" i="2" l="1"/>
  <c r="S19" i="2"/>
  <c r="T18" i="2"/>
  <c r="U18" i="2" s="1"/>
  <c r="X18" i="2" l="1"/>
  <c r="S20" i="2"/>
  <c r="T19" i="2"/>
  <c r="U19" i="2" s="1"/>
  <c r="X19" i="2" l="1"/>
  <c r="S21" i="2"/>
  <c r="T20" i="2"/>
  <c r="U20" i="2" s="1"/>
  <c r="X20" i="2" l="1"/>
  <c r="S22" i="2"/>
  <c r="T21" i="2"/>
  <c r="U21" i="2" s="1"/>
  <c r="X21" i="2" l="1"/>
  <c r="S23" i="2"/>
  <c r="T22" i="2"/>
  <c r="U22" i="2" s="1"/>
  <c r="X22" i="2" l="1"/>
  <c r="S24" i="2"/>
  <c r="T23" i="2"/>
  <c r="U23" i="2" s="1"/>
  <c r="X23" i="2" l="1"/>
  <c r="S25" i="2"/>
  <c r="T24" i="2"/>
  <c r="U24" i="2" s="1"/>
  <c r="X24" i="2" l="1"/>
  <c r="S26" i="2"/>
  <c r="T25" i="2"/>
  <c r="U25" i="2" s="1"/>
  <c r="X25" i="2" l="1"/>
  <c r="S27" i="2"/>
  <c r="T26" i="2"/>
  <c r="U26" i="2" s="1"/>
  <c r="X26" i="2" l="1"/>
  <c r="S28" i="2"/>
  <c r="T27" i="2"/>
  <c r="U27" i="2" s="1"/>
  <c r="X27" i="2" l="1"/>
  <c r="S29" i="2"/>
  <c r="T28" i="2"/>
  <c r="U28" i="2" s="1"/>
  <c r="X28" i="2" l="1"/>
  <c r="S30" i="2"/>
  <c r="T29" i="2"/>
  <c r="U29" i="2" s="1"/>
  <c r="X29" i="2" l="1"/>
  <c r="S31" i="2"/>
  <c r="T30" i="2"/>
  <c r="U30" i="2" s="1"/>
  <c r="X30" i="2" s="1"/>
  <c r="S32" i="2" l="1"/>
  <c r="T31" i="2"/>
  <c r="U31" i="2" s="1"/>
  <c r="X31" i="2" s="1"/>
  <c r="S33" i="2" l="1"/>
  <c r="T32" i="2"/>
  <c r="U32" i="2" s="1"/>
  <c r="X32" i="2" s="1"/>
  <c r="Y33" i="2" l="1"/>
  <c r="T33" i="2"/>
  <c r="U33" i="2" s="1"/>
  <c r="X33" i="2" s="1"/>
  <c r="Y32" i="2" l="1"/>
  <c r="G4" i="2"/>
  <c r="H4" i="2" s="1"/>
  <c r="F35" i="2"/>
  <c r="AB5" i="2" s="1"/>
  <c r="I4" i="2" l="1"/>
  <c r="J4" i="2"/>
  <c r="J5" i="2" s="1"/>
  <c r="AB6" i="2"/>
  <c r="AC5" i="2"/>
  <c r="K4" i="2" l="1"/>
  <c r="L4" i="2" s="1"/>
  <c r="Y4" i="2" s="1"/>
  <c r="J6" i="2"/>
  <c r="K5" i="2"/>
  <c r="L5" i="2" s="1"/>
  <c r="Y5" i="2" s="1"/>
  <c r="AC6" i="2"/>
  <c r="AB7" i="2"/>
  <c r="AD5" i="2"/>
  <c r="K6" i="2" l="1"/>
  <c r="L6" i="2" s="1"/>
  <c r="Y6" i="2" s="1"/>
  <c r="J7" i="2"/>
  <c r="AC7" i="2"/>
  <c r="AB8" i="2"/>
  <c r="AD6" i="2"/>
  <c r="AD7" i="2" l="1"/>
  <c r="K7" i="2"/>
  <c r="L7" i="2" s="1"/>
  <c r="Y7" i="2" s="1"/>
  <c r="J8" i="2"/>
  <c r="AC8" i="2"/>
  <c r="AB9" i="2"/>
  <c r="AB10" i="2" l="1"/>
  <c r="AC9" i="2"/>
  <c r="J9" i="2"/>
  <c r="K8" i="2"/>
  <c r="L8" i="2" s="1"/>
  <c r="Y8" i="2" s="1"/>
  <c r="AD8" i="2"/>
  <c r="K9" i="2" l="1"/>
  <c r="L9" i="2" s="1"/>
  <c r="Y9" i="2" s="1"/>
  <c r="J10" i="2"/>
  <c r="AD9" i="2"/>
  <c r="AD10" i="2"/>
  <c r="AB11" i="2"/>
  <c r="AC10" i="2"/>
  <c r="AC11" i="2" l="1"/>
  <c r="AD11" i="2"/>
  <c r="AB12" i="2"/>
  <c r="K10" i="2"/>
  <c r="L10" i="2" s="1"/>
  <c r="Y10" i="2" s="1"/>
  <c r="J11" i="2"/>
  <c r="K11" i="2" l="1"/>
  <c r="L11" i="2" s="1"/>
  <c r="Y11" i="2" s="1"/>
  <c r="J12" i="2"/>
  <c r="AC12" i="2"/>
  <c r="AB13" i="2"/>
  <c r="AD12" i="2"/>
  <c r="AC13" i="2" l="1"/>
  <c r="AB14" i="2"/>
  <c r="AD13" i="2"/>
  <c r="J13" i="2"/>
  <c r="K12" i="2"/>
  <c r="L12" i="2" s="1"/>
  <c r="Y12" i="2" s="1"/>
  <c r="K13" i="2" l="1"/>
  <c r="L13" i="2" s="1"/>
  <c r="Y13" i="2" s="1"/>
  <c r="J14" i="2"/>
  <c r="AD14" i="2"/>
  <c r="AC14" i="2"/>
  <c r="AB15" i="2"/>
  <c r="AB16" i="2" l="1"/>
  <c r="AD15" i="2"/>
  <c r="AC15" i="2"/>
  <c r="J15" i="2"/>
  <c r="K14" i="2"/>
  <c r="L14" i="2" s="1"/>
  <c r="Y14" i="2" s="1"/>
  <c r="K15" i="2" l="1"/>
  <c r="L15" i="2" s="1"/>
  <c r="Y15" i="2" s="1"/>
  <c r="J16" i="2"/>
  <c r="AD16" i="2"/>
  <c r="AB17" i="2"/>
  <c r="AC16" i="2"/>
  <c r="AD17" i="2" l="1"/>
  <c r="AB18" i="2"/>
  <c r="AC17" i="2"/>
  <c r="J17" i="2"/>
  <c r="K16" i="2"/>
  <c r="L16" i="2" s="1"/>
  <c r="Y16" i="2" s="1"/>
  <c r="J18" i="2" l="1"/>
  <c r="K17" i="2"/>
  <c r="L17" i="2" s="1"/>
  <c r="Y17" i="2" s="1"/>
  <c r="AD18" i="2"/>
  <c r="AB19" i="2"/>
  <c r="AC18" i="2"/>
  <c r="J19" i="2" l="1"/>
  <c r="K18" i="2"/>
  <c r="L18" i="2" s="1"/>
  <c r="Y18" i="2" s="1"/>
  <c r="AC19" i="2"/>
  <c r="AD19" i="2"/>
  <c r="AB20" i="2"/>
  <c r="AC20" i="2" l="1"/>
  <c r="AD20" i="2"/>
  <c r="AB21" i="2"/>
  <c r="K19" i="2"/>
  <c r="L19" i="2" s="1"/>
  <c r="Y19" i="2" s="1"/>
  <c r="J20" i="2"/>
  <c r="AC21" i="2" l="1"/>
  <c r="AD21" i="2"/>
  <c r="AB22" i="2"/>
  <c r="J21" i="2"/>
  <c r="K20" i="2"/>
  <c r="L20" i="2" s="1"/>
  <c r="Y20" i="2" s="1"/>
  <c r="AB23" i="2" l="1"/>
  <c r="AC22" i="2"/>
  <c r="AD22" i="2"/>
  <c r="K21" i="2"/>
  <c r="L21" i="2" s="1"/>
  <c r="Y21" i="2" s="1"/>
  <c r="J22" i="2"/>
  <c r="J23" i="2" l="1"/>
  <c r="K22" i="2"/>
  <c r="L22" i="2" s="1"/>
  <c r="Y22" i="2" s="1"/>
  <c r="AD23" i="2"/>
  <c r="AC23" i="2"/>
  <c r="AB24" i="2"/>
  <c r="AD24" i="2" l="1"/>
  <c r="AC24" i="2"/>
  <c r="AB25" i="2"/>
  <c r="J24" i="2"/>
  <c r="K23" i="2"/>
  <c r="L23" i="2" s="1"/>
  <c r="Y23" i="2" s="1"/>
  <c r="K24" i="2" l="1"/>
  <c r="L24" i="2" s="1"/>
  <c r="Y24" i="2" s="1"/>
  <c r="J25" i="2"/>
  <c r="AB26" i="2"/>
  <c r="AC25" i="2"/>
  <c r="AD25" i="2"/>
  <c r="AC26" i="2" l="1"/>
  <c r="AD26" i="2"/>
  <c r="AB27" i="2"/>
  <c r="K25" i="2"/>
  <c r="L25" i="2" s="1"/>
  <c r="Y25" i="2" s="1"/>
  <c r="J26" i="2"/>
  <c r="AD27" i="2" l="1"/>
  <c r="AC27" i="2"/>
  <c r="AB28" i="2"/>
  <c r="K26" i="2"/>
  <c r="L26" i="2" s="1"/>
  <c r="Y26" i="2" s="1"/>
  <c r="J27" i="2"/>
  <c r="AB29" i="2" l="1"/>
  <c r="AD28" i="2"/>
  <c r="AC28" i="2"/>
  <c r="J28" i="2"/>
  <c r="K27" i="2"/>
  <c r="L27" i="2" s="1"/>
  <c r="Y27" i="2" s="1"/>
  <c r="J29" i="2" l="1"/>
  <c r="K28" i="2"/>
  <c r="L28" i="2" s="1"/>
  <c r="Y28" i="2" s="1"/>
  <c r="AD29" i="2"/>
  <c r="AC29" i="2"/>
  <c r="AB30" i="2"/>
  <c r="AB31" i="2" l="1"/>
  <c r="AC30" i="2"/>
  <c r="AD30" i="2"/>
  <c r="K29" i="2"/>
  <c r="L29" i="2" s="1"/>
  <c r="Y29" i="2" s="1"/>
  <c r="J30" i="2"/>
  <c r="J31" i="2" l="1"/>
  <c r="K30" i="2"/>
  <c r="L30" i="2" s="1"/>
  <c r="Y30" i="2" s="1"/>
  <c r="AC31" i="2"/>
  <c r="AD31" i="2"/>
  <c r="AB32" i="2"/>
  <c r="AD32" i="2" l="1"/>
  <c r="AB33" i="2"/>
  <c r="AC32" i="2"/>
  <c r="K31" i="2"/>
  <c r="L31" i="2" s="1"/>
  <c r="Y31" i="2" s="1"/>
  <c r="J32" i="2"/>
  <c r="AD33" i="2" l="1"/>
  <c r="AC33" i="2"/>
  <c r="AG33" i="2" s="1"/>
  <c r="C33" i="2" s="1"/>
  <c r="B33" i="1" s="1"/>
  <c r="K32" i="2"/>
  <c r="L32" i="2"/>
  <c r="J33" i="2"/>
  <c r="AG6" i="2" l="1"/>
  <c r="C6" i="2" s="1"/>
  <c r="B6" i="1" s="1"/>
  <c r="AG32" i="2"/>
  <c r="C32" i="2" s="1"/>
  <c r="B32" i="1" s="1"/>
  <c r="AG9" i="2"/>
  <c r="C9" i="2" s="1"/>
  <c r="B9" i="1" s="1"/>
  <c r="AG7" i="2"/>
  <c r="C7" i="2" s="1"/>
  <c r="B7" i="1" s="1"/>
  <c r="AG20" i="2"/>
  <c r="C20" i="2" s="1"/>
  <c r="B20" i="1" s="1"/>
  <c r="AG23" i="2"/>
  <c r="C23" i="2" s="1"/>
  <c r="B23" i="1" s="1"/>
  <c r="AG4" i="2"/>
  <c r="C4" i="2" s="1"/>
  <c r="B4" i="1" s="1"/>
  <c r="AG13" i="2"/>
  <c r="C13" i="2" s="1"/>
  <c r="B13" i="1" s="1"/>
  <c r="AG25" i="2"/>
  <c r="C25" i="2" s="1"/>
  <c r="B25" i="1" s="1"/>
  <c r="AG17" i="2"/>
  <c r="C17" i="2" s="1"/>
  <c r="B17" i="1" s="1"/>
  <c r="AG26" i="2"/>
  <c r="C26" i="2" s="1"/>
  <c r="B26" i="1" s="1"/>
  <c r="AG5" i="2"/>
  <c r="C5" i="2" s="1"/>
  <c r="B5" i="1" s="1"/>
  <c r="AG28" i="2"/>
  <c r="C28" i="2" s="1"/>
  <c r="B28" i="1" s="1"/>
  <c r="AG29" i="2"/>
  <c r="C29" i="2" s="1"/>
  <c r="B29" i="1" s="1"/>
  <c r="AG22" i="2"/>
  <c r="C22" i="2" s="1"/>
  <c r="B22" i="1" s="1"/>
  <c r="AG27" i="2"/>
  <c r="C27" i="2" s="1"/>
  <c r="B27" i="1" s="1"/>
  <c r="AG30" i="2"/>
  <c r="C30" i="2" s="1"/>
  <c r="B30" i="1" s="1"/>
  <c r="AG18" i="2"/>
  <c r="C18" i="2" s="1"/>
  <c r="B18" i="1" s="1"/>
  <c r="AG12" i="2"/>
  <c r="C12" i="2" s="1"/>
  <c r="B12" i="1" s="1"/>
  <c r="AG14" i="2"/>
  <c r="C14" i="2" s="1"/>
  <c r="B14" i="1" s="1"/>
  <c r="AG16" i="2"/>
  <c r="C16" i="2" s="1"/>
  <c r="B16" i="1" s="1"/>
  <c r="AG8" i="2"/>
  <c r="C8" i="2" s="1"/>
  <c r="B8" i="1" s="1"/>
  <c r="AG15" i="2"/>
  <c r="C15" i="2" s="1"/>
  <c r="B15" i="1" s="1"/>
  <c r="AG19" i="2"/>
  <c r="C19" i="2" s="1"/>
  <c r="B19" i="1" s="1"/>
  <c r="AG21" i="2"/>
  <c r="C21" i="2" s="1"/>
  <c r="B21" i="1" s="1"/>
  <c r="AG10" i="2"/>
  <c r="C10" i="2" s="1"/>
  <c r="B10" i="1" s="1"/>
  <c r="AG11" i="2"/>
  <c r="C11" i="2" s="1"/>
  <c r="B11" i="1" s="1"/>
  <c r="AG31" i="2"/>
  <c r="C31" i="2" s="1"/>
  <c r="B31" i="1" s="1"/>
  <c r="AG24" i="2"/>
  <c r="C24" i="2" s="1"/>
  <c r="B24" i="1" s="1"/>
  <c r="L33" i="2"/>
  <c r="K33" i="2"/>
</calcChain>
</file>

<file path=xl/sharedStrings.xml><?xml version="1.0" encoding="utf-8"?>
<sst xmlns="http://schemas.openxmlformats.org/spreadsheetml/2006/main" count="134" uniqueCount="114">
  <si>
    <t>Platz</t>
  </si>
  <si>
    <t>Name</t>
  </si>
  <si>
    <t>Tische schieben</t>
  </si>
  <si>
    <t>Vorname</t>
  </si>
  <si>
    <t>Nachname</t>
  </si>
  <si>
    <t>Nr</t>
  </si>
  <si>
    <t>Verwendeter Name</t>
  </si>
  <si>
    <t>Vorgebener Platz</t>
  </si>
  <si>
    <t>Namenbereinigung</t>
  </si>
  <si>
    <t>Namen</t>
  </si>
  <si>
    <t>festgelegte Namen</t>
  </si>
  <si>
    <t>Freie Namen</t>
  </si>
  <si>
    <t>Zufallszahlen</t>
  </si>
  <si>
    <t>Bereinigte Liste</t>
  </si>
  <si>
    <t>sortierte Zahlen</t>
  </si>
  <si>
    <t>Platzbereinigung</t>
  </si>
  <si>
    <t>Freie Plätze</t>
  </si>
  <si>
    <t>Vergebene Plätze</t>
  </si>
  <si>
    <t>Feste Plätze</t>
  </si>
  <si>
    <t>Vergebener Platz</t>
  </si>
  <si>
    <t>Sitzordnung</t>
  </si>
  <si>
    <t>Platz Nr</t>
  </si>
  <si>
    <t>Michael</t>
  </si>
  <si>
    <t>Jackson</t>
  </si>
  <si>
    <t>Mick</t>
  </si>
  <si>
    <t>Jagger</t>
  </si>
  <si>
    <t>Ronnie James</t>
  </si>
  <si>
    <t>Dio</t>
  </si>
  <si>
    <t>Eric</t>
  </si>
  <si>
    <t>Clapton</t>
  </si>
  <si>
    <t>Lemy</t>
  </si>
  <si>
    <t>Kilmister</t>
  </si>
  <si>
    <t>Doro</t>
  </si>
  <si>
    <t>Pesch</t>
  </si>
  <si>
    <t>Till</t>
  </si>
  <si>
    <t>Lindemann</t>
  </si>
  <si>
    <t>Janis</t>
  </si>
  <si>
    <t>Joplin</t>
  </si>
  <si>
    <t>Aretha</t>
  </si>
  <si>
    <t>Franklin</t>
  </si>
  <si>
    <t>Otis</t>
  </si>
  <si>
    <t>Redding</t>
  </si>
  <si>
    <t>Tupac</t>
  </si>
  <si>
    <t>Shakur</t>
  </si>
  <si>
    <t>Snoop</t>
  </si>
  <si>
    <t>Dog</t>
  </si>
  <si>
    <t>Carlo</t>
  </si>
  <si>
    <t>Waibel</t>
  </si>
  <si>
    <t>Charlie</t>
  </si>
  <si>
    <t>Parker</t>
  </si>
  <si>
    <t>Chet</t>
  </si>
  <si>
    <t>Baker</t>
  </si>
  <si>
    <t>Miles</t>
  </si>
  <si>
    <t>Davis</t>
  </si>
  <si>
    <t>Katie</t>
  </si>
  <si>
    <t>Melua</t>
  </si>
  <si>
    <t>Nora</t>
  </si>
  <si>
    <t>Jones</t>
  </si>
  <si>
    <t>John</t>
  </si>
  <si>
    <t>Mc Laughlin</t>
  </si>
  <si>
    <t>Lennon</t>
  </si>
  <si>
    <t>Joan</t>
  </si>
  <si>
    <t>Jett</t>
  </si>
  <si>
    <t>Hannes</t>
  </si>
  <si>
    <t>Wader</t>
  </si>
  <si>
    <t>Baez</t>
  </si>
  <si>
    <t>Helene</t>
  </si>
  <si>
    <t>Fischer</t>
  </si>
  <si>
    <t>Stan</t>
  </si>
  <si>
    <t>Getz</t>
  </si>
  <si>
    <t>Kaufmann</t>
  </si>
  <si>
    <t>Anna Maria</t>
  </si>
  <si>
    <t>Josephine</t>
  </si>
  <si>
    <t>Raum</t>
  </si>
  <si>
    <t>Datum</t>
  </si>
  <si>
    <t>Gruppe</t>
  </si>
  <si>
    <t>Klasse 6b</t>
  </si>
  <si>
    <t>B0.12</t>
  </si>
  <si>
    <t>01.01.3012</t>
  </si>
  <si>
    <t>erzeugt</t>
  </si>
  <si>
    <t>eine</t>
  </si>
  <si>
    <t>neue</t>
  </si>
  <si>
    <t>Sitzoordnung</t>
  </si>
  <si>
    <t>Taste</t>
  </si>
  <si>
    <t>F9</t>
  </si>
  <si>
    <t>Motivation</t>
  </si>
  <si>
    <t>Vorgehen</t>
  </si>
  <si>
    <t>Im Blatt Klassenliste wird die Namensliste der Lerngruppe (Vor- und Nachname) eingegeben. Im späteren Sitzplan erscheint der Vorname der Person. Bei doppelten Vornamen werden auch</t>
  </si>
  <si>
    <t>die ersten beiden Buchstaben des Nachnamens angegeben.</t>
  </si>
  <si>
    <t>Wenn bestimmte Schüler oder Schülerinnen nicht zufällig auf Plätze verteilt werden sollen, sondern ihnen ein fester Platz zugewiesen werden soll, kann in der Spalte Vorgebener Platz, die Nummer des Platzes eingetragen werden.</t>
  </si>
  <si>
    <t>1. Klassenliste eintippen</t>
  </si>
  <si>
    <t>In den Feldern "Gruppe", "Raum" und "Datum" können Angaben für die Fußzeile der Sitzordnung eingetragen werden.</t>
  </si>
  <si>
    <t>Ich habe einen Klassenraum für 30 Personen mit 15 Tischen gezeichnet. Daraus habe ich 5 Tischgruppen a 6 Personen gemacht. Die Anordnung der Tische kann im Blatt "Sitzordnung" verändert werden.</t>
  </si>
  <si>
    <t>2. Tische umstellen</t>
  </si>
  <si>
    <t>Um Tische umzustellen, sollte im Feld "Tische verschieben" der Wert "Ja" eingetragen werden, dann verschwinden die Namen der Schüler und es erscheinen die Nummern der Sitzplätze.</t>
  </si>
  <si>
    <t xml:space="preserve">Jetzt kann ein Tisch einfach mit der Maus angeklickt werden und verschoben oder gedreht werden. </t>
  </si>
  <si>
    <t>Um einzelne Plätze - und nicht nur Tische - zu verändern, muss nach dem Markieren des Tisches nach einem Klick mit der rechten Maustastezunächst die Gruppierung aufgehoben werden.</t>
  </si>
  <si>
    <t>3. Sitzordnung sichten</t>
  </si>
  <si>
    <t>Wenn die Tische wie gewünscht angeordnet sind, musst Du bei "Tische schieben" wieder "NEIN" eintragen. Nach dem Drücken der Taste F9 wird eine zufällig erstellte Sitzordnung angezeigt.</t>
  </si>
  <si>
    <t>Erneutes Drücken der Taste erzeugt eine neue Sitzordnung. Wenn die Sitzordnung passt, kann das Blatt ausgedruckt werden oder auch wahlweise als PDF gespeichert werden.</t>
  </si>
  <si>
    <t>Sitzordnungsgenerator für zufällige Sitzordnungen</t>
  </si>
  <si>
    <t>www.mister-mueller.de</t>
  </si>
  <si>
    <t>Platz leer</t>
  </si>
  <si>
    <t>Zugeordnter Platz</t>
  </si>
  <si>
    <t>Lea</t>
  </si>
  <si>
    <t>Becker</t>
  </si>
  <si>
    <t>Judith</t>
  </si>
  <si>
    <t>Wessendorf</t>
  </si>
  <si>
    <t>John Lee</t>
  </si>
  <si>
    <t>Hooker</t>
  </si>
  <si>
    <t>NEIN</t>
  </si>
  <si>
    <r>
      <t xml:space="preserve">Wenn in der Klasse weniger als 30 Personen sind, können die </t>
    </r>
    <r>
      <rPr>
        <b/>
        <sz val="11"/>
        <color theme="1"/>
        <rFont val="Calibri"/>
        <family val="2"/>
        <scheme val="minor"/>
      </rPr>
      <t>letzten</t>
    </r>
    <r>
      <rPr>
        <sz val="11"/>
        <color theme="1"/>
        <rFont val="Calibri"/>
        <family val="2"/>
        <scheme val="minor"/>
      </rPr>
      <t xml:space="preserve"> Felder einfach leer gelassen werden. </t>
    </r>
    <r>
      <rPr>
        <u/>
        <sz val="11"/>
        <color theme="1"/>
        <rFont val="Calibri"/>
        <family val="2"/>
        <scheme val="minor"/>
      </rPr>
      <t>Dann musst Du auch die entsprechenden Tische oder Plätze im Blatt "Sitzordnung" löschen.</t>
    </r>
    <r>
      <rPr>
        <sz val="11"/>
        <color theme="1"/>
        <rFont val="Calibri"/>
        <family val="2"/>
        <scheme val="minor"/>
      </rPr>
      <t xml:space="preserve"> (siehe Punkt 3).</t>
    </r>
  </si>
  <si>
    <t>Wenn der Klassenraum einen anderen Grundriss hat, kann der braune Rahmen angepasst werden.</t>
  </si>
  <si>
    <r>
      <rPr>
        <i/>
        <sz val="11"/>
        <color theme="1"/>
        <rFont val="Calibri"/>
        <family val="2"/>
        <scheme val="minor"/>
      </rPr>
      <t xml:space="preserve">Da ich oft Gruppenarbeit als Sozialform meines Unterrichts verwenden, habe gute Erfahrungen damit gemacht, in meinen Klassen Gruppentische zu etablieren. Ich habe ebenfalls gute Erfahrungen damit gemacht, die Sitzordnung etwas alle fünf bis sechs Wochen zufällig neu zu machen. So haben die Schüler die Chance (und die Notwendigkeit) nach und nach mit allen Mitgliedern der Lerngruppe einmal zusammenzuarbeiten. Dies kann den sozialen Zusammenhalt der Klasse stärken. </t>
    </r>
    <r>
      <rPr>
        <sz val="11"/>
        <color theme="1"/>
        <rFont val="Calibri"/>
        <family val="2"/>
        <scheme val="minor"/>
      </rPr>
      <t>Dieses Excel-Blatt erzeugt eine zufällige Sitzordnung.</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</si>
</sst>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sz val="11"/>
      <color rgb="FFFF0000"/>
      <name val="Calibri"/>
      <family val="2"/>
      <scheme val="minor"/>
    </font>
    <font>
      <sz val="11"/>
      <color theme="0" tint="-4.9989318521683403E-2"/>
      <name val="Calibri"/>
      <family val="2"/>
      <scheme val="minor"/>
    </font>
    <font>
      <b/>
      <sz val="11"/>
      <color theme="0"/>
      <name val="Calibri"/>
      <family val="2"/>
      <scheme val="minor"/>
    </font>
    <font>
      <b/>
      <sz val="14"/>
      <color theme="0"/>
      <name val="Calibri"/>
      <family val="2"/>
      <scheme val="minor"/>
    </font>
    <font>
      <b/>
      <sz val="14"/>
      <color theme="1"/>
      <name val="Calibri"/>
      <family val="2"/>
      <scheme val="minor"/>
    </font>
    <font>
      <i/>
      <sz val="11"/>
      <color theme="1"/>
      <name val="Calibri"/>
      <family val="2"/>
      <scheme val="minor"/>
    </font>
    <font>
      <u/>
      <sz val="11"/>
      <color theme="10"/>
      <name val="Calibri"/>
      <family val="2"/>
      <scheme val="minor"/>
    </font>
    <font>
      <u/>
      <sz val="8"/>
      <color theme="10"/>
      <name val="Calibri"/>
      <family val="2"/>
      <scheme val="minor"/>
    </font>
    <font>
      <sz val="8"/>
      <color theme="1"/>
      <name val="Calibri"/>
      <family val="2"/>
      <scheme val="minor"/>
    </font>
    <font>
      <b/>
      <sz val="11"/>
      <color theme="0" tint="-0.249977111117893"/>
      <name val="Calibri"/>
      <family val="2"/>
      <scheme val="minor"/>
    </font>
    <font>
      <sz val="11"/>
      <color theme="0" tint="-0.249977111117893"/>
      <name val="Calibri"/>
      <family val="2"/>
      <scheme val="minor"/>
    </font>
    <font>
      <u/>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8" tint="0.79998168889431442"/>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8" fillId="0" borderId="0" applyNumberFormat="0" applyFill="0" applyBorder="0" applyAlignment="0" applyProtection="0"/>
  </cellStyleXfs>
  <cellXfs count="62">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1" fillId="0" borderId="0" xfId="0" applyFont="1"/>
    <xf numFmtId="0" fontId="2" fillId="0" borderId="0" xfId="0" applyFont="1"/>
    <xf numFmtId="0" fontId="0" fillId="0" borderId="0" xfId="0" applyFill="1" applyBorder="1"/>
    <xf numFmtId="0" fontId="0" fillId="0" borderId="4" xfId="0" applyFill="1" applyBorder="1"/>
    <xf numFmtId="0" fontId="0" fillId="0" borderId="5" xfId="0" applyFill="1" applyBorder="1"/>
    <xf numFmtId="0" fontId="0" fillId="2" borderId="9" xfId="0" applyFill="1" applyBorder="1" applyProtection="1">
      <protection locked="0"/>
    </xf>
    <xf numFmtId="0" fontId="0" fillId="2" borderId="0" xfId="0" applyFill="1" applyBorder="1" applyProtection="1">
      <protection locked="0"/>
    </xf>
    <xf numFmtId="0" fontId="0" fillId="3" borderId="0" xfId="0" applyFill="1"/>
    <xf numFmtId="0" fontId="0" fillId="3" borderId="0" xfId="0" applyFill="1" applyBorder="1"/>
    <xf numFmtId="0" fontId="0" fillId="0" borderId="0" xfId="0" applyProtection="1"/>
    <xf numFmtId="0" fontId="3" fillId="0" borderId="0" xfId="0" applyFont="1" applyProtection="1"/>
    <xf numFmtId="0" fontId="1" fillId="0" borderId="9" xfId="0" applyFont="1" applyBorder="1"/>
    <xf numFmtId="49" fontId="0" fillId="2" borderId="9" xfId="0" applyNumberFormat="1" applyFill="1" applyBorder="1" applyProtection="1">
      <protection locked="0"/>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5" fillId="4" borderId="11" xfId="0" applyFont="1" applyFill="1" applyBorder="1" applyAlignment="1">
      <alignment horizontal="center" vertical="center"/>
    </xf>
    <xf numFmtId="0" fontId="1" fillId="3" borderId="1" xfId="0" applyFont="1" applyFill="1" applyBorder="1"/>
    <xf numFmtId="0" fontId="0" fillId="3" borderId="2" xfId="0" applyFill="1" applyBorder="1"/>
    <xf numFmtId="0" fontId="0" fillId="3" borderId="3" xfId="0" applyFill="1" applyBorder="1"/>
    <xf numFmtId="0" fontId="1" fillId="3" borderId="4" xfId="0" applyFont="1" applyFill="1" applyBorder="1"/>
    <xf numFmtId="0" fontId="0" fillId="3" borderId="5" xfId="0" applyFill="1" applyBorder="1"/>
    <xf numFmtId="0" fontId="0" fillId="3" borderId="4" xfId="0" applyFill="1" applyBorder="1" applyAlignment="1">
      <alignment horizontal="left"/>
    </xf>
    <xf numFmtId="0" fontId="0" fillId="3" borderId="0" xfId="0" applyFill="1" applyBorder="1" applyAlignment="1">
      <alignment horizontal="left"/>
    </xf>
    <xf numFmtId="0" fontId="0" fillId="3" borderId="5" xfId="0" applyFill="1" applyBorder="1" applyAlignment="1">
      <alignment horizontal="left"/>
    </xf>
    <xf numFmtId="0" fontId="0" fillId="3" borderId="4" xfId="0" applyFill="1" applyBorder="1"/>
    <xf numFmtId="0" fontId="0" fillId="3" borderId="0" xfId="0" applyFill="1" applyBorder="1" applyAlignment="1">
      <alignment vertical="top" wrapText="1"/>
    </xf>
    <xf numFmtId="0" fontId="0" fillId="3" borderId="5" xfId="0" applyFill="1" applyBorder="1" applyAlignment="1">
      <alignment vertical="top" wrapText="1"/>
    </xf>
    <xf numFmtId="0" fontId="0" fillId="3" borderId="6" xfId="0" applyFill="1" applyBorder="1"/>
    <xf numFmtId="0" fontId="0" fillId="3" borderId="7" xfId="0" applyFill="1" applyBorder="1"/>
    <xf numFmtId="0" fontId="0" fillId="3" borderId="8" xfId="0" applyFill="1" applyBorder="1"/>
    <xf numFmtId="0" fontId="0" fillId="3" borderId="4" xfId="0" applyFill="1" applyBorder="1" applyAlignment="1">
      <alignment horizontal="left" vertical="top" wrapText="1"/>
    </xf>
    <xf numFmtId="0" fontId="0" fillId="3" borderId="0" xfId="0" applyFill="1" applyBorder="1" applyAlignment="1">
      <alignment horizontal="left" vertical="top" wrapText="1"/>
    </xf>
    <xf numFmtId="0" fontId="6" fillId="3" borderId="0" xfId="0" applyFont="1" applyFill="1"/>
    <xf numFmtId="0" fontId="6" fillId="5" borderId="0" xfId="0" applyFont="1" applyFill="1"/>
    <xf numFmtId="0" fontId="0" fillId="5" borderId="0" xfId="0" applyFill="1"/>
    <xf numFmtId="0" fontId="1" fillId="5" borderId="0" xfId="0" applyFont="1" applyFill="1"/>
    <xf numFmtId="0" fontId="0" fillId="5" borderId="0" xfId="0" applyFill="1" applyBorder="1"/>
    <xf numFmtId="0" fontId="0" fillId="6" borderId="0" xfId="0" applyFill="1"/>
    <xf numFmtId="0" fontId="6" fillId="6" borderId="0" xfId="0" applyFont="1" applyFill="1"/>
    <xf numFmtId="0" fontId="9" fillId="3" borderId="0" xfId="1" applyFont="1" applyFill="1"/>
    <xf numFmtId="0" fontId="10" fillId="3" borderId="0" xfId="0" applyFont="1" applyFill="1"/>
    <xf numFmtId="0" fontId="11" fillId="0" borderId="0" xfId="0" applyFont="1"/>
    <xf numFmtId="0" fontId="12" fillId="0" borderId="0" xfId="0" applyFont="1"/>
    <xf numFmtId="0" fontId="0" fillId="2" borderId="0" xfId="0" applyFill="1" applyProtection="1">
      <protection locked="0"/>
    </xf>
    <xf numFmtId="0" fontId="0" fillId="3" borderId="4" xfId="0" applyFill="1" applyBorder="1" applyAlignment="1">
      <alignment horizontal="center" vertical="top" wrapText="1"/>
    </xf>
    <xf numFmtId="0" fontId="0" fillId="3" borderId="0" xfId="0" applyFill="1" applyBorder="1" applyAlignment="1">
      <alignment horizontal="center" vertical="top" wrapText="1"/>
    </xf>
    <xf numFmtId="0" fontId="0" fillId="3" borderId="4"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wrapText="1"/>
    </xf>
    <xf numFmtId="0" fontId="0" fillId="3" borderId="0" xfId="0" applyFill="1" applyBorder="1" applyAlignment="1">
      <alignment horizontal="left" wrapText="1"/>
    </xf>
    <xf numFmtId="0" fontId="0" fillId="6" borderId="0" xfId="0" applyFill="1" applyAlignment="1">
      <alignment horizontal="left" vertical="top" wrapText="1"/>
    </xf>
  </cellXfs>
  <cellStyles count="2">
    <cellStyle name="Hyperlink" xfId="1" builtinId="8"/>
    <cellStyle name="Standard"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314325</xdr:colOff>
      <xdr:row>7</xdr:row>
      <xdr:rowOff>190500</xdr:rowOff>
    </xdr:from>
    <xdr:to>
      <xdr:col>4</xdr:col>
      <xdr:colOff>361950</xdr:colOff>
      <xdr:row>11</xdr:row>
      <xdr:rowOff>123825</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8325" y="1619250"/>
          <a:ext cx="1571625" cy="752475"/>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a:extLst/>
      </xdr:spPr>
    </xdr:pic>
    <xdr:clientData/>
  </xdr:twoCellAnchor>
  <xdr:twoCellAnchor editAs="oneCell">
    <xdr:from>
      <xdr:col>9</xdr:col>
      <xdr:colOff>523876</xdr:colOff>
      <xdr:row>13</xdr:row>
      <xdr:rowOff>85725</xdr:rowOff>
    </xdr:from>
    <xdr:to>
      <xdr:col>11</xdr:col>
      <xdr:colOff>741562</xdr:colOff>
      <xdr:row>19</xdr:row>
      <xdr:rowOff>0</xdr:rowOff>
    </xdr:to>
    <xdr:pic>
      <xdr:nvPicPr>
        <xdr:cNvPr id="4" name="Grafik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81876" y="2705100"/>
          <a:ext cx="1741686" cy="1247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295275</xdr:colOff>
      <xdr:row>22</xdr:row>
      <xdr:rowOff>180975</xdr:rowOff>
    </xdr:from>
    <xdr:to>
      <xdr:col>3</xdr:col>
      <xdr:colOff>666750</xdr:colOff>
      <xdr:row>25</xdr:row>
      <xdr:rowOff>152400</xdr:rowOff>
    </xdr:to>
    <xdr:pic>
      <xdr:nvPicPr>
        <xdr:cNvPr id="6" name="Grafik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19275" y="4600575"/>
          <a:ext cx="1133475" cy="55245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a:extLst/>
      </xdr:spPr>
    </xdr:pic>
    <xdr:clientData/>
  </xdr:twoCellAnchor>
  <xdr:twoCellAnchor editAs="oneCell">
    <xdr:from>
      <xdr:col>8</xdr:col>
      <xdr:colOff>323850</xdr:colOff>
      <xdr:row>25</xdr:row>
      <xdr:rowOff>0</xdr:rowOff>
    </xdr:from>
    <xdr:to>
      <xdr:col>13</xdr:col>
      <xdr:colOff>552450</xdr:colOff>
      <xdr:row>36</xdr:row>
      <xdr:rowOff>38100</xdr:rowOff>
    </xdr:to>
    <xdr:pic>
      <xdr:nvPicPr>
        <xdr:cNvPr id="7" name="Grafik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419850" y="4591050"/>
          <a:ext cx="4038600" cy="2305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257175</xdr:colOff>
      <xdr:row>38</xdr:row>
      <xdr:rowOff>19050</xdr:rowOff>
    </xdr:from>
    <xdr:to>
      <xdr:col>13</xdr:col>
      <xdr:colOff>714375</xdr:colOff>
      <xdr:row>48</xdr:row>
      <xdr:rowOff>161925</xdr:rowOff>
    </xdr:to>
    <xdr:pic>
      <xdr:nvPicPr>
        <xdr:cNvPr id="8" name="Grafik 7"/>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8840" t="16049" b="17593"/>
        <a:stretch/>
      </xdr:blipFill>
      <xdr:spPr bwMode="auto">
        <a:xfrm>
          <a:off x="6353175" y="7200900"/>
          <a:ext cx="4267200" cy="2047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20</xdr:row>
      <xdr:rowOff>57150</xdr:rowOff>
    </xdr:from>
    <xdr:to>
      <xdr:col>7</xdr:col>
      <xdr:colOff>314325</xdr:colOff>
      <xdr:row>24</xdr:row>
      <xdr:rowOff>85725</xdr:rowOff>
    </xdr:to>
    <xdr:sp macro="" textlink="">
      <xdr:nvSpPr>
        <xdr:cNvPr id="2" name="Pfeil nach unten 1"/>
        <xdr:cNvSpPr/>
      </xdr:nvSpPr>
      <xdr:spPr>
        <a:xfrm>
          <a:off x="4572000" y="4210050"/>
          <a:ext cx="1076325" cy="8096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66675</xdr:colOff>
      <xdr:row>48</xdr:row>
      <xdr:rowOff>142875</xdr:rowOff>
    </xdr:from>
    <xdr:to>
      <xdr:col>7</xdr:col>
      <xdr:colOff>381000</xdr:colOff>
      <xdr:row>52</xdr:row>
      <xdr:rowOff>171450</xdr:rowOff>
    </xdr:to>
    <xdr:sp macro="" textlink="">
      <xdr:nvSpPr>
        <xdr:cNvPr id="9" name="Pfeil nach unten 8"/>
        <xdr:cNvSpPr/>
      </xdr:nvSpPr>
      <xdr:spPr>
        <a:xfrm>
          <a:off x="4638675" y="9763125"/>
          <a:ext cx="1076325" cy="8096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390525</xdr:colOff>
      <xdr:row>1</xdr:row>
      <xdr:rowOff>114300</xdr:rowOff>
    </xdr:from>
    <xdr:ext cx="5391150" cy="311496"/>
    <xdr:sp macro="" textlink="">
      <xdr:nvSpPr>
        <xdr:cNvPr id="2" name="Textfeld 1"/>
        <xdr:cNvSpPr txBox="1"/>
      </xdr:nvSpPr>
      <xdr:spPr>
        <a:xfrm>
          <a:off x="4505325" y="314325"/>
          <a:ext cx="5391150" cy="311496"/>
        </a:xfrm>
        <a:prstGeom prst="rect">
          <a:avLst/>
        </a:prstGeom>
        <a:solidFill>
          <a:srgbClr val="00B050"/>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r>
            <a:rPr lang="de-DE" sz="1400" b="1">
              <a:solidFill>
                <a:schemeClr val="bg1"/>
              </a:solidFill>
            </a:rPr>
            <a:t>Tafel</a:t>
          </a:r>
        </a:p>
      </xdr:txBody>
    </xdr:sp>
    <xdr:clientData/>
  </xdr:oneCellAnchor>
  <xdr:twoCellAnchor>
    <xdr:from>
      <xdr:col>4</xdr:col>
      <xdr:colOff>252283</xdr:colOff>
      <xdr:row>7</xdr:row>
      <xdr:rowOff>7640</xdr:rowOff>
    </xdr:from>
    <xdr:to>
      <xdr:col>6</xdr:col>
      <xdr:colOff>587245</xdr:colOff>
      <xdr:row>12</xdr:row>
      <xdr:rowOff>22525</xdr:rowOff>
    </xdr:to>
    <xdr:grpSp>
      <xdr:nvGrpSpPr>
        <xdr:cNvPr id="12" name="Gruppieren 11"/>
        <xdr:cNvGrpSpPr/>
      </xdr:nvGrpSpPr>
      <xdr:grpSpPr>
        <a:xfrm rot="19098324">
          <a:off x="2459842" y="1397169"/>
          <a:ext cx="1858962" cy="978591"/>
          <a:chOff x="7771991" y="2433153"/>
          <a:chExt cx="1858962" cy="967385"/>
        </a:xfrm>
      </xdr:grpSpPr>
      <xdr:sp macro="" textlink="$B$4">
        <xdr:nvSpPr>
          <xdr:cNvPr id="3" name="Platz 1"/>
          <xdr:cNvSpPr txBox="1">
            <a:spLocks noChangeAspect="1"/>
          </xdr:cNvSpPr>
        </xdr:nvSpPr>
        <xdr:spPr>
          <a:xfrm rot="510573">
            <a:off x="7915058" y="2488615"/>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1">
            <a:noAutofit/>
          </a:bodyPr>
          <a:lstStyle/>
          <a:p>
            <a:fld id="{6E5ECF92-B751-4FFF-8C76-922F12A47483}" type="TxLink">
              <a:rPr lang="en-US" sz="1100" b="1" i="0" u="none" strike="noStrike">
                <a:solidFill>
                  <a:srgbClr val="000000"/>
                </a:solidFill>
                <a:latin typeface="Calibri"/>
              </a:rPr>
              <a:pPr/>
              <a:t>Anna Maria</a:t>
            </a:fld>
            <a:endParaRPr lang="de-DE" sz="1100" b="1"/>
          </a:p>
        </xdr:txBody>
      </xdr:sp>
      <xdr:sp macro="" textlink="$B$5">
        <xdr:nvSpPr>
          <xdr:cNvPr id="4" name="Platz 2"/>
          <xdr:cNvSpPr txBox="1">
            <a:spLocks noChangeAspect="1"/>
          </xdr:cNvSpPr>
        </xdr:nvSpPr>
        <xdr:spPr>
          <a:xfrm rot="510573">
            <a:off x="8781713" y="2618285"/>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1">
            <a:noAutofit/>
          </a:bodyPr>
          <a:lstStyle/>
          <a:p>
            <a:pPr marL="0" indent="0"/>
            <a:fld id="{7D63A442-52D9-48BF-9F3A-C644B4DDB65F}" type="TxLink">
              <a:rPr lang="en-US" sz="1100" b="1" i="0" u="none" strike="noStrike">
                <a:solidFill>
                  <a:srgbClr val="000000"/>
                </a:solidFill>
                <a:latin typeface="Calibri"/>
                <a:ea typeface="+mn-ea"/>
                <a:cs typeface="+mn-cs"/>
              </a:rPr>
              <a:pPr marL="0" indent="0"/>
              <a:t>Helene</a:t>
            </a:fld>
            <a:endParaRPr lang="de-DE" sz="1100" b="1" i="0" u="none" strike="noStrike">
              <a:solidFill>
                <a:srgbClr val="000000"/>
              </a:solidFill>
              <a:latin typeface="Calibri"/>
              <a:ea typeface="+mn-ea"/>
              <a:cs typeface="+mn-cs"/>
            </a:endParaRPr>
          </a:p>
        </xdr:txBody>
      </xdr:sp>
      <xdr:sp macro="" textlink="">
        <xdr:nvSpPr>
          <xdr:cNvPr id="6" name="Abgerundetes Rechteck 5"/>
          <xdr:cNvSpPr>
            <a:spLocks noChangeAspect="1"/>
          </xdr:cNvSpPr>
        </xdr:nvSpPr>
        <xdr:spPr>
          <a:xfrm rot="510573">
            <a:off x="7771991" y="2433153"/>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5</xdr:col>
      <xdr:colOff>9116</xdr:colOff>
      <xdr:row>11</xdr:row>
      <xdr:rowOff>70956</xdr:rowOff>
    </xdr:from>
    <xdr:to>
      <xdr:col>7</xdr:col>
      <xdr:colOff>344078</xdr:colOff>
      <xdr:row>16</xdr:row>
      <xdr:rowOff>85841</xdr:rowOff>
    </xdr:to>
    <xdr:grpSp>
      <xdr:nvGrpSpPr>
        <xdr:cNvPr id="15" name="Gruppieren 14"/>
        <xdr:cNvGrpSpPr/>
      </xdr:nvGrpSpPr>
      <xdr:grpSpPr>
        <a:xfrm rot="19555864">
          <a:off x="2978675" y="2233691"/>
          <a:ext cx="1858962" cy="967385"/>
          <a:chOff x="3380966" y="1556854"/>
          <a:chExt cx="1858962" cy="967385"/>
        </a:xfrm>
      </xdr:grpSpPr>
      <xdr:sp macro="" textlink="$B$6">
        <xdr:nvSpPr>
          <xdr:cNvPr id="8" name="Platz 3"/>
          <xdr:cNvSpPr txBox="1">
            <a:spLocks noChangeAspect="1"/>
          </xdr:cNvSpPr>
        </xdr:nvSpPr>
        <xdr:spPr>
          <a:xfrm>
            <a:off x="3514722" y="1666875"/>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B1FB2F6C-C865-4F96-9C82-E55B09D26434}" type="TxLink">
              <a:rPr lang="en-US" sz="1100" b="1" i="0" u="none" strike="noStrike">
                <a:solidFill>
                  <a:srgbClr val="000000"/>
                </a:solidFill>
                <a:latin typeface="Calibri"/>
              </a:rPr>
              <a:pPr algn="ctr"/>
              <a:t>John Mc.</a:t>
            </a:fld>
            <a:endParaRPr lang="de-DE" sz="1100" b="1"/>
          </a:p>
        </xdr:txBody>
      </xdr:sp>
      <xdr:sp macro="" textlink="$B$7">
        <xdr:nvSpPr>
          <xdr:cNvPr id="13" name="Platz 4"/>
          <xdr:cNvSpPr txBox="1">
            <a:spLocks noChangeAspect="1"/>
          </xdr:cNvSpPr>
        </xdr:nvSpPr>
        <xdr:spPr>
          <a:xfrm>
            <a:off x="4371975" y="1666875"/>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9DF000FC-A47F-4D9B-AEE2-10B574255499}" type="TxLink">
              <a:rPr lang="en-US" sz="1100" b="1" i="0" u="none" strike="noStrike">
                <a:solidFill>
                  <a:srgbClr val="000000"/>
                </a:solidFill>
                <a:latin typeface="Calibri"/>
              </a:rPr>
              <a:pPr algn="ctr"/>
              <a:t>Lea</a:t>
            </a:fld>
            <a:endParaRPr lang="de-DE" sz="1100" b="1"/>
          </a:p>
        </xdr:txBody>
      </xdr:sp>
      <xdr:sp macro="" textlink="">
        <xdr:nvSpPr>
          <xdr:cNvPr id="14" name="Abgerundetes Rechteck 13"/>
          <xdr:cNvSpPr>
            <a:spLocks noChangeAspect="1"/>
          </xdr:cNvSpPr>
        </xdr:nvSpPr>
        <xdr:spPr>
          <a:xfrm>
            <a:off x="3380966" y="1556854"/>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3</xdr:col>
      <xdr:colOff>502531</xdr:colOff>
      <xdr:row>10</xdr:row>
      <xdr:rowOff>149041</xdr:rowOff>
    </xdr:from>
    <xdr:to>
      <xdr:col>4</xdr:col>
      <xdr:colOff>707916</xdr:colOff>
      <xdr:row>20</xdr:row>
      <xdr:rowOff>103003</xdr:rowOff>
    </xdr:to>
    <xdr:grpSp>
      <xdr:nvGrpSpPr>
        <xdr:cNvPr id="19" name="Gruppieren 18"/>
        <xdr:cNvGrpSpPr/>
      </xdr:nvGrpSpPr>
      <xdr:grpSpPr>
        <a:xfrm rot="14302441">
          <a:off x="1502302" y="2567064"/>
          <a:ext cx="1858962" cy="967385"/>
          <a:chOff x="2476091" y="1680679"/>
          <a:chExt cx="1858962" cy="967385"/>
        </a:xfrm>
      </xdr:grpSpPr>
      <xdr:sp macro="" textlink="$B$8">
        <xdr:nvSpPr>
          <xdr:cNvPr id="16" name="Platz 5"/>
          <xdr:cNvSpPr txBox="1">
            <a:spLocks noChangeAspect="1"/>
          </xdr:cNvSpPr>
        </xdr:nvSpPr>
        <xdr:spPr>
          <a:xfrm>
            <a:off x="2609850" y="1790700"/>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vert="vert" wrap="square" rtlCol="0" anchor="ctr">
            <a:noAutofit/>
          </a:bodyPr>
          <a:lstStyle/>
          <a:p>
            <a:pPr algn="ctr"/>
            <a:fld id="{804A5599-B365-4D80-99F7-4776968E4924}" type="TxLink">
              <a:rPr lang="en-US" sz="1100" b="1" i="0" u="none" strike="noStrike">
                <a:solidFill>
                  <a:srgbClr val="000000"/>
                </a:solidFill>
                <a:latin typeface="Calibri"/>
              </a:rPr>
              <a:pPr algn="ctr"/>
              <a:t>Otis</a:t>
            </a:fld>
            <a:endParaRPr lang="de-DE" sz="1100" b="1"/>
          </a:p>
        </xdr:txBody>
      </xdr:sp>
      <xdr:sp macro="" textlink="">
        <xdr:nvSpPr>
          <xdr:cNvPr id="17" name="Abgerundetes Rechteck 16"/>
          <xdr:cNvSpPr>
            <a:spLocks noChangeAspect="1"/>
          </xdr:cNvSpPr>
        </xdr:nvSpPr>
        <xdr:spPr>
          <a:xfrm>
            <a:off x="2476091" y="1680679"/>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B$9">
        <xdr:nvSpPr>
          <xdr:cNvPr id="18" name="Platz 6"/>
          <xdr:cNvSpPr txBox="1"/>
        </xdr:nvSpPr>
        <xdr:spPr>
          <a:xfrm>
            <a:off x="3457575" y="1790700"/>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vert="vert" wrap="square" rtlCol="0" anchor="ctr">
            <a:noAutofit/>
          </a:bodyPr>
          <a:lstStyle/>
          <a:p>
            <a:pPr algn="ctr"/>
            <a:fld id="{AB93AE10-B4EE-4070-AC61-FA247AC81F7F}" type="TxLink">
              <a:rPr lang="en-US" sz="1100" b="1" i="0" u="none" strike="noStrike">
                <a:solidFill>
                  <a:srgbClr val="000000"/>
                </a:solidFill>
                <a:latin typeface="Calibri"/>
              </a:rPr>
              <a:pPr algn="ctr"/>
              <a:t>Charlie</a:t>
            </a:fld>
            <a:endParaRPr lang="de-DE" sz="1200" b="1"/>
          </a:p>
        </xdr:txBody>
      </xdr:sp>
    </xdr:grpSp>
    <xdr:clientData/>
  </xdr:twoCellAnchor>
  <xdr:twoCellAnchor>
    <xdr:from>
      <xdr:col>11</xdr:col>
      <xdr:colOff>31332</xdr:colOff>
      <xdr:row>6</xdr:row>
      <xdr:rowOff>185459</xdr:rowOff>
    </xdr:from>
    <xdr:to>
      <xdr:col>12</xdr:col>
      <xdr:colOff>236717</xdr:colOff>
      <xdr:row>16</xdr:row>
      <xdr:rowOff>139421</xdr:rowOff>
    </xdr:to>
    <xdr:grpSp>
      <xdr:nvGrpSpPr>
        <xdr:cNvPr id="23" name="Gruppieren 22"/>
        <xdr:cNvGrpSpPr/>
      </xdr:nvGrpSpPr>
      <xdr:grpSpPr>
        <a:xfrm rot="5090062">
          <a:off x="7121500" y="1835879"/>
          <a:ext cx="1870168" cy="967385"/>
          <a:chOff x="5638391" y="1433030"/>
          <a:chExt cx="1858962" cy="967385"/>
        </a:xfrm>
      </xdr:grpSpPr>
      <xdr:sp macro="" textlink="$B$10">
        <xdr:nvSpPr>
          <xdr:cNvPr id="20" name="Platz 7"/>
          <xdr:cNvSpPr txBox="1">
            <a:spLocks noChangeAspect="1"/>
          </xdr:cNvSpPr>
        </xdr:nvSpPr>
        <xdr:spPr>
          <a:xfrm>
            <a:off x="5791199" y="1552574"/>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vert="vert270" wrap="square" rtlCol="0" anchor="ctr">
            <a:noAutofit/>
          </a:bodyPr>
          <a:lstStyle/>
          <a:p>
            <a:pPr algn="ctr"/>
            <a:fld id="{11E03156-D87B-4650-B285-F25B2ED5521D}" type="TxLink">
              <a:rPr lang="en-US" sz="1100" b="1" i="0" u="none" strike="noStrike">
                <a:solidFill>
                  <a:srgbClr val="000000"/>
                </a:solidFill>
                <a:latin typeface="Calibri"/>
              </a:rPr>
              <a:pPr algn="ctr"/>
              <a:t>Michael</a:t>
            </a:fld>
            <a:endParaRPr lang="de-DE" sz="1200" b="1"/>
          </a:p>
        </xdr:txBody>
      </xdr:sp>
      <xdr:sp macro="" textlink="$B$11">
        <xdr:nvSpPr>
          <xdr:cNvPr id="21" name="Platz 8"/>
          <xdr:cNvSpPr txBox="1">
            <a:spLocks noChangeAspect="1"/>
          </xdr:cNvSpPr>
        </xdr:nvSpPr>
        <xdr:spPr>
          <a:xfrm>
            <a:off x="6596207" y="1552574"/>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vert="vert270" wrap="square" rtlCol="0" anchor="ctr">
            <a:noAutofit/>
          </a:bodyPr>
          <a:lstStyle/>
          <a:p>
            <a:pPr algn="ctr"/>
            <a:fld id="{13EB302A-431A-4049-B071-DE3FBA2E20C1}" type="TxLink">
              <a:rPr lang="en-US" sz="1100" b="1" i="0" u="none" strike="noStrike">
                <a:solidFill>
                  <a:srgbClr val="000000"/>
                </a:solidFill>
                <a:latin typeface="Calibri"/>
              </a:rPr>
              <a:pPr algn="ctr"/>
              <a:t>Lemy</a:t>
            </a:fld>
            <a:endParaRPr lang="de-DE" sz="1100" b="1"/>
          </a:p>
        </xdr:txBody>
      </xdr:sp>
      <xdr:sp macro="" textlink="">
        <xdr:nvSpPr>
          <xdr:cNvPr id="22" name="Abgerundetes Rechteck 21"/>
          <xdr:cNvSpPr>
            <a:spLocks noChangeAspect="1"/>
          </xdr:cNvSpPr>
        </xdr:nvSpPr>
        <xdr:spPr>
          <a:xfrm>
            <a:off x="5638391" y="1433030"/>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9</xdr:col>
      <xdr:colOff>536157</xdr:colOff>
      <xdr:row>7</xdr:row>
      <xdr:rowOff>84606</xdr:rowOff>
    </xdr:from>
    <xdr:to>
      <xdr:col>10</xdr:col>
      <xdr:colOff>741542</xdr:colOff>
      <xdr:row>17</xdr:row>
      <xdr:rowOff>38568</xdr:rowOff>
    </xdr:to>
    <xdr:grpSp>
      <xdr:nvGrpSpPr>
        <xdr:cNvPr id="9" name="Gruppieren 8"/>
        <xdr:cNvGrpSpPr/>
      </xdr:nvGrpSpPr>
      <xdr:grpSpPr>
        <a:xfrm rot="5090062">
          <a:off x="6102325" y="1925526"/>
          <a:ext cx="1870168" cy="967385"/>
          <a:chOff x="5571716" y="2957030"/>
          <a:chExt cx="1858962" cy="967385"/>
        </a:xfrm>
      </xdr:grpSpPr>
      <xdr:sp macro="" textlink="$B$12">
        <xdr:nvSpPr>
          <xdr:cNvPr id="5" name="Platz 9"/>
          <xdr:cNvSpPr txBox="1">
            <a:spLocks noChangeAspect="1"/>
          </xdr:cNvSpPr>
        </xdr:nvSpPr>
        <xdr:spPr>
          <a:xfrm>
            <a:off x="5714999" y="3067049"/>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vert="vert270" wrap="square" rtlCol="0" anchor="ctr">
            <a:noAutofit/>
          </a:bodyPr>
          <a:lstStyle/>
          <a:p>
            <a:pPr algn="ctr"/>
            <a:fld id="{269E9BDF-A4FB-4100-B5E6-68235B26D1C6}" type="TxLink">
              <a:rPr lang="en-US" sz="1100" b="1" i="0" u="none" strike="noStrike">
                <a:solidFill>
                  <a:srgbClr val="000000"/>
                </a:solidFill>
                <a:latin typeface="Calibri"/>
              </a:rPr>
              <a:pPr algn="ctr"/>
              <a:t>Carlo</a:t>
            </a:fld>
            <a:endParaRPr lang="de-DE" sz="1100" b="1"/>
          </a:p>
        </xdr:txBody>
      </xdr:sp>
      <xdr:sp macro="" textlink="$B$13">
        <xdr:nvSpPr>
          <xdr:cNvPr id="7" name="Platz 10"/>
          <xdr:cNvSpPr txBox="1">
            <a:spLocks noChangeAspect="1"/>
          </xdr:cNvSpPr>
        </xdr:nvSpPr>
        <xdr:spPr>
          <a:xfrm>
            <a:off x="6524625" y="3067049"/>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vert="vert270" wrap="square" rtlCol="0" anchor="ctr">
            <a:noAutofit/>
          </a:bodyPr>
          <a:lstStyle/>
          <a:p>
            <a:pPr algn="ctr"/>
            <a:fld id="{83B88376-0A6A-4070-B6F5-A2ACAE03E792}" type="TxLink">
              <a:rPr lang="en-US" sz="1100" b="1" i="0" u="none" strike="noStrike">
                <a:solidFill>
                  <a:srgbClr val="000000"/>
                </a:solidFill>
                <a:latin typeface="Calibri"/>
              </a:rPr>
              <a:pPr algn="ctr"/>
              <a:t>Snoop</a:t>
            </a:fld>
            <a:endParaRPr lang="de-DE" sz="1100" b="1"/>
          </a:p>
        </xdr:txBody>
      </xdr:sp>
      <xdr:sp macro="" textlink="">
        <xdr:nvSpPr>
          <xdr:cNvPr id="24" name="Abgerundetes Rechteck 23"/>
          <xdr:cNvSpPr>
            <a:spLocks noChangeAspect="1"/>
          </xdr:cNvSpPr>
        </xdr:nvSpPr>
        <xdr:spPr>
          <a:xfrm>
            <a:off x="5571716" y="2957030"/>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9</xdr:col>
      <xdr:colOff>734708</xdr:colOff>
      <xdr:row>17</xdr:row>
      <xdr:rowOff>18284</xdr:rowOff>
    </xdr:from>
    <xdr:to>
      <xdr:col>12</xdr:col>
      <xdr:colOff>307670</xdr:colOff>
      <xdr:row>22</xdr:row>
      <xdr:rowOff>33169</xdr:rowOff>
    </xdr:to>
    <xdr:grpSp>
      <xdr:nvGrpSpPr>
        <xdr:cNvPr id="27" name="Gruppieren 26"/>
        <xdr:cNvGrpSpPr/>
      </xdr:nvGrpSpPr>
      <xdr:grpSpPr>
        <a:xfrm rot="21290062">
          <a:off x="6752267" y="3324019"/>
          <a:ext cx="1858962" cy="967385"/>
          <a:chOff x="5752691" y="3728555"/>
          <a:chExt cx="1858962" cy="967385"/>
        </a:xfrm>
      </xdr:grpSpPr>
      <xdr:sp macro="" textlink="$B$14">
        <xdr:nvSpPr>
          <xdr:cNvPr id="10" name="Platz 11"/>
          <xdr:cNvSpPr txBox="1">
            <a:spLocks noChangeAspect="1"/>
          </xdr:cNvSpPr>
        </xdr:nvSpPr>
        <xdr:spPr>
          <a:xfrm>
            <a:off x="5876925" y="3829050"/>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FAF84913-BBAA-4341-A1F7-DFAAE7A4505C}" type="TxLink">
              <a:rPr lang="en-US" sz="1100" b="1" i="0" u="none" strike="noStrike">
                <a:solidFill>
                  <a:srgbClr val="000000"/>
                </a:solidFill>
                <a:latin typeface="Calibri"/>
              </a:rPr>
              <a:pPr algn="ctr"/>
              <a:t>Janis</a:t>
            </a:fld>
            <a:endParaRPr lang="de-DE" sz="1100" b="1"/>
          </a:p>
        </xdr:txBody>
      </xdr:sp>
      <xdr:sp macro="" textlink="$B$15">
        <xdr:nvSpPr>
          <xdr:cNvPr id="25" name="Platz_12"/>
          <xdr:cNvSpPr txBox="1">
            <a:spLocks noChangeAspect="1"/>
          </xdr:cNvSpPr>
        </xdr:nvSpPr>
        <xdr:spPr>
          <a:xfrm>
            <a:off x="6705600" y="3829050"/>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E1B92BBA-4263-424F-B104-49B0E5ACB475}" type="TxLink">
              <a:rPr lang="en-US" sz="1100" b="1" i="0" u="none" strike="noStrike">
                <a:solidFill>
                  <a:srgbClr val="000000"/>
                </a:solidFill>
                <a:latin typeface="Calibri"/>
              </a:rPr>
              <a:pPr algn="ctr"/>
              <a:t>Eric</a:t>
            </a:fld>
            <a:endParaRPr lang="de-DE" sz="1100" b="1"/>
          </a:p>
        </xdr:txBody>
      </xdr:sp>
      <xdr:sp macro="" textlink="">
        <xdr:nvSpPr>
          <xdr:cNvPr id="26" name="Abgerundetes Rechteck 25"/>
          <xdr:cNvSpPr>
            <a:spLocks noChangeAspect="1"/>
          </xdr:cNvSpPr>
        </xdr:nvSpPr>
        <xdr:spPr>
          <a:xfrm>
            <a:off x="5752691" y="3728555"/>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13</xdr:col>
      <xdr:colOff>690357</xdr:colOff>
      <xdr:row>4</xdr:row>
      <xdr:rowOff>161240</xdr:rowOff>
    </xdr:from>
    <xdr:to>
      <xdr:col>15</xdr:col>
      <xdr:colOff>726572</xdr:colOff>
      <xdr:row>9</xdr:row>
      <xdr:rowOff>20660</xdr:rowOff>
    </xdr:to>
    <xdr:sp macro="" textlink="">
      <xdr:nvSpPr>
        <xdr:cNvPr id="28" name="Abgerundetes Rechteck 27"/>
        <xdr:cNvSpPr>
          <a:spLocks noChangeAspect="1"/>
        </xdr:cNvSpPr>
      </xdr:nvSpPr>
      <xdr:spPr>
        <a:xfrm>
          <a:off x="8710407" y="923240"/>
          <a:ext cx="1560215" cy="811920"/>
        </a:xfrm>
        <a:prstGeom prst="round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rgbClr val="C00000"/>
              </a:solidFill>
            </a:rPr>
            <a:t>Lehrer</a:t>
          </a:r>
        </a:p>
      </xdr:txBody>
    </xdr:sp>
    <xdr:clientData/>
  </xdr:twoCellAnchor>
  <xdr:twoCellAnchor>
    <xdr:from>
      <xdr:col>4</xdr:col>
      <xdr:colOff>382271</xdr:colOff>
      <xdr:row>32</xdr:row>
      <xdr:rowOff>98410</xdr:rowOff>
    </xdr:from>
    <xdr:to>
      <xdr:col>6</xdr:col>
      <xdr:colOff>717233</xdr:colOff>
      <xdr:row>37</xdr:row>
      <xdr:rowOff>113295</xdr:rowOff>
    </xdr:to>
    <xdr:grpSp>
      <xdr:nvGrpSpPr>
        <xdr:cNvPr id="32" name="Gruppieren 31"/>
        <xdr:cNvGrpSpPr/>
      </xdr:nvGrpSpPr>
      <xdr:grpSpPr>
        <a:xfrm rot="849234">
          <a:off x="2589830" y="6261645"/>
          <a:ext cx="1858962" cy="967385"/>
          <a:chOff x="8448266" y="2366480"/>
          <a:chExt cx="1858962" cy="967385"/>
        </a:xfrm>
      </xdr:grpSpPr>
      <xdr:sp macro="" textlink="$B$16">
        <xdr:nvSpPr>
          <xdr:cNvPr id="29" name="Platz 13"/>
          <xdr:cNvSpPr txBox="1">
            <a:spLocks noChangeAspect="1"/>
          </xdr:cNvSpPr>
        </xdr:nvSpPr>
        <xdr:spPr>
          <a:xfrm>
            <a:off x="8610600" y="2486025"/>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E35A1944-5B35-4094-9A6E-1873BD874DE2}" type="TxLink">
              <a:rPr lang="en-US" sz="1100" b="1" i="0" u="none" strike="noStrike">
                <a:solidFill>
                  <a:srgbClr val="000000"/>
                </a:solidFill>
                <a:latin typeface="Calibri"/>
              </a:rPr>
              <a:pPr algn="ctr"/>
              <a:t>Mick</a:t>
            </a:fld>
            <a:endParaRPr lang="de-DE" sz="1100" b="1"/>
          </a:p>
        </xdr:txBody>
      </xdr:sp>
      <xdr:sp macro="" textlink="$B$17">
        <xdr:nvSpPr>
          <xdr:cNvPr id="30" name="PLatz 14"/>
          <xdr:cNvSpPr txBox="1">
            <a:spLocks noChangeAspect="1"/>
          </xdr:cNvSpPr>
        </xdr:nvSpPr>
        <xdr:spPr>
          <a:xfrm>
            <a:off x="9410700" y="2486025"/>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CBD13D4B-7918-49B6-9C5B-1415B8CD41B3}" type="TxLink">
              <a:rPr lang="en-US" sz="1100" b="1" i="0" u="none" strike="noStrike">
                <a:solidFill>
                  <a:srgbClr val="000000"/>
                </a:solidFill>
                <a:latin typeface="Calibri"/>
              </a:rPr>
              <a:pPr algn="ctr"/>
              <a:t>John Lee</a:t>
            </a:fld>
            <a:endParaRPr lang="de-DE" sz="1100" b="1"/>
          </a:p>
        </xdr:txBody>
      </xdr:sp>
      <xdr:sp macro="" textlink="">
        <xdr:nvSpPr>
          <xdr:cNvPr id="31" name="Abgerundetes Rechteck 30"/>
          <xdr:cNvSpPr>
            <a:spLocks noChangeAspect="1"/>
          </xdr:cNvSpPr>
        </xdr:nvSpPr>
        <xdr:spPr>
          <a:xfrm>
            <a:off x="8448266" y="2366480"/>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3</xdr:col>
      <xdr:colOff>19050</xdr:colOff>
      <xdr:row>0</xdr:row>
      <xdr:rowOff>171449</xdr:rowOff>
    </xdr:from>
    <xdr:to>
      <xdr:col>17</xdr:col>
      <xdr:colOff>28575</xdr:colOff>
      <xdr:row>39</xdr:row>
      <xdr:rowOff>134472</xdr:rowOff>
    </xdr:to>
    <xdr:sp macro="" textlink="">
      <xdr:nvSpPr>
        <xdr:cNvPr id="33" name="Rechteck 32"/>
        <xdr:cNvSpPr/>
      </xdr:nvSpPr>
      <xdr:spPr>
        <a:xfrm>
          <a:off x="1464609" y="171449"/>
          <a:ext cx="10677525" cy="7459758"/>
        </a:xfrm>
        <a:prstGeom prst="rect">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745694</xdr:colOff>
      <xdr:row>22</xdr:row>
      <xdr:rowOff>33623</xdr:rowOff>
    </xdr:from>
    <xdr:to>
      <xdr:col>6</xdr:col>
      <xdr:colOff>189079</xdr:colOff>
      <xdr:row>31</xdr:row>
      <xdr:rowOff>178085</xdr:rowOff>
    </xdr:to>
    <xdr:grpSp>
      <xdr:nvGrpSpPr>
        <xdr:cNvPr id="38" name="Gruppieren 37"/>
        <xdr:cNvGrpSpPr/>
      </xdr:nvGrpSpPr>
      <xdr:grpSpPr>
        <a:xfrm rot="16997127">
          <a:off x="2507465" y="4737646"/>
          <a:ext cx="1858962" cy="967385"/>
          <a:chOff x="8791166" y="2242655"/>
          <a:chExt cx="1858962" cy="967385"/>
        </a:xfrm>
      </xdr:grpSpPr>
      <xdr:sp macro="" textlink="$B$18">
        <xdr:nvSpPr>
          <xdr:cNvPr id="34" name="Platz 15"/>
          <xdr:cNvSpPr txBox="1">
            <a:spLocks noChangeAspect="1"/>
          </xdr:cNvSpPr>
        </xdr:nvSpPr>
        <xdr:spPr>
          <a:xfrm>
            <a:off x="8972550" y="2371725"/>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8B80E070-6FD6-4C82-BE90-46707E327041}" type="TxLink">
              <a:rPr lang="en-US" sz="1100" b="1" i="0" u="none" strike="noStrike">
                <a:solidFill>
                  <a:srgbClr val="000000"/>
                </a:solidFill>
                <a:latin typeface="Calibri"/>
              </a:rPr>
              <a:pPr algn="ctr"/>
              <a:t>Joan Je.</a:t>
            </a:fld>
            <a:endParaRPr lang="de-DE" sz="1100" b="1"/>
          </a:p>
        </xdr:txBody>
      </xdr:sp>
      <xdr:sp macro="" textlink="$B$19">
        <xdr:nvSpPr>
          <xdr:cNvPr id="35" name="Platz 16"/>
          <xdr:cNvSpPr txBox="1">
            <a:spLocks noChangeAspect="1"/>
          </xdr:cNvSpPr>
        </xdr:nvSpPr>
        <xdr:spPr>
          <a:xfrm>
            <a:off x="9772650" y="2371725"/>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358A105D-0145-451B-B96E-494DAD3C180E}" type="TxLink">
              <a:rPr lang="en-US" sz="1100" b="1" i="0" u="none" strike="noStrike">
                <a:solidFill>
                  <a:srgbClr val="000000"/>
                </a:solidFill>
                <a:latin typeface="Calibri"/>
              </a:rPr>
              <a:pPr algn="ctr"/>
              <a:t>Joan Ba.</a:t>
            </a:fld>
            <a:endParaRPr lang="de-DE" sz="1100" b="1"/>
          </a:p>
        </xdr:txBody>
      </xdr:sp>
      <xdr:sp macro="" textlink="">
        <xdr:nvSpPr>
          <xdr:cNvPr id="36" name="Abgerundetes Rechteck 35"/>
          <xdr:cNvSpPr>
            <a:spLocks noChangeAspect="1"/>
          </xdr:cNvSpPr>
        </xdr:nvSpPr>
        <xdr:spPr>
          <a:xfrm>
            <a:off x="8791166" y="2242655"/>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oneCellAnchor>
    <xdr:from>
      <xdr:col>12</xdr:col>
      <xdr:colOff>717176</xdr:colOff>
      <xdr:row>16</xdr:row>
      <xdr:rowOff>134471</xdr:rowOff>
    </xdr:from>
    <xdr:ext cx="184731" cy="264560"/>
    <xdr:sp macro="" textlink="">
      <xdr:nvSpPr>
        <xdr:cNvPr id="39" name="Textfeld 38"/>
        <xdr:cNvSpPr txBox="1"/>
      </xdr:nvSpPr>
      <xdr:spPr>
        <a:xfrm>
          <a:off x="9412941" y="31824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6</xdr:col>
      <xdr:colOff>197168</xdr:colOff>
      <xdr:row>23</xdr:row>
      <xdr:rowOff>98056</xdr:rowOff>
    </xdr:from>
    <xdr:to>
      <xdr:col>7</xdr:col>
      <xdr:colOff>402553</xdr:colOff>
      <xdr:row>33</xdr:row>
      <xdr:rowOff>52018</xdr:rowOff>
    </xdr:to>
    <xdr:grpSp>
      <xdr:nvGrpSpPr>
        <xdr:cNvPr id="43" name="Gruppieren 42"/>
        <xdr:cNvGrpSpPr/>
      </xdr:nvGrpSpPr>
      <xdr:grpSpPr>
        <a:xfrm rot="17005943">
          <a:off x="3482939" y="4992579"/>
          <a:ext cx="1858962" cy="967385"/>
          <a:chOff x="9556528" y="2493667"/>
          <a:chExt cx="1858962" cy="967385"/>
        </a:xfrm>
      </xdr:grpSpPr>
      <xdr:sp macro="" textlink="$B$20">
        <xdr:nvSpPr>
          <xdr:cNvPr id="40" name="Platz_17"/>
          <xdr:cNvSpPr txBox="1">
            <a:spLocks noChangeAspect="1"/>
          </xdr:cNvSpPr>
        </xdr:nvSpPr>
        <xdr:spPr>
          <a:xfrm>
            <a:off x="9749117" y="2622176"/>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17E5B858-B197-4B29-A57A-EA620E3A2436}" type="TxLink">
              <a:rPr lang="en-US" sz="1100" b="1" i="0" u="none" strike="noStrike">
                <a:solidFill>
                  <a:srgbClr val="000000"/>
                </a:solidFill>
                <a:latin typeface="Calibri"/>
              </a:rPr>
              <a:pPr algn="ctr"/>
              <a:t>Hannes</a:t>
            </a:fld>
            <a:endParaRPr lang="de-DE" sz="1100" b="1"/>
          </a:p>
        </xdr:txBody>
      </xdr:sp>
      <xdr:sp macro="" textlink="$B$21">
        <xdr:nvSpPr>
          <xdr:cNvPr id="41" name="Platz_18"/>
          <xdr:cNvSpPr txBox="1">
            <a:spLocks noChangeAspect="1"/>
          </xdr:cNvSpPr>
        </xdr:nvSpPr>
        <xdr:spPr>
          <a:xfrm>
            <a:off x="10544736" y="2622176"/>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D32FC656-CF89-467A-88C2-DC28C3E20CB3}" type="TxLink">
              <a:rPr lang="en-US" sz="1100" b="1" i="0" u="none" strike="noStrike">
                <a:solidFill>
                  <a:srgbClr val="000000"/>
                </a:solidFill>
                <a:latin typeface="Calibri"/>
              </a:rPr>
              <a:pPr algn="ctr"/>
              <a:t>Chet</a:t>
            </a:fld>
            <a:endParaRPr lang="de-DE" sz="1100" b="1"/>
          </a:p>
        </xdr:txBody>
      </xdr:sp>
      <xdr:sp macro="" textlink="">
        <xdr:nvSpPr>
          <xdr:cNvPr id="42" name="Abgerundetes Rechteck 41"/>
          <xdr:cNvSpPr>
            <a:spLocks noChangeAspect="1"/>
          </xdr:cNvSpPr>
        </xdr:nvSpPr>
        <xdr:spPr>
          <a:xfrm>
            <a:off x="9556528" y="2493667"/>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8</xdr:col>
      <xdr:colOff>449303</xdr:colOff>
      <xdr:row>23</xdr:row>
      <xdr:rowOff>187703</xdr:rowOff>
    </xdr:from>
    <xdr:to>
      <xdr:col>9</xdr:col>
      <xdr:colOff>654688</xdr:colOff>
      <xdr:row>33</xdr:row>
      <xdr:rowOff>141665</xdr:rowOff>
    </xdr:to>
    <xdr:grpSp>
      <xdr:nvGrpSpPr>
        <xdr:cNvPr id="62" name="Gruppieren 61"/>
        <xdr:cNvGrpSpPr/>
      </xdr:nvGrpSpPr>
      <xdr:grpSpPr>
        <a:xfrm rot="16200000">
          <a:off x="5259074" y="5082226"/>
          <a:ext cx="1858962" cy="967385"/>
          <a:chOff x="8699278" y="2359197"/>
          <a:chExt cx="1858962" cy="967385"/>
        </a:xfrm>
      </xdr:grpSpPr>
      <xdr:sp macro="" textlink="">
        <xdr:nvSpPr>
          <xdr:cNvPr id="11" name="Abgerundetes Rechteck 10"/>
          <xdr:cNvSpPr>
            <a:spLocks noChangeAspect="1"/>
          </xdr:cNvSpPr>
        </xdr:nvSpPr>
        <xdr:spPr>
          <a:xfrm>
            <a:off x="8699278" y="2359197"/>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B$22">
        <xdr:nvSpPr>
          <xdr:cNvPr id="44" name="Platz_19"/>
          <xdr:cNvSpPr txBox="1">
            <a:spLocks noChangeAspect="1"/>
          </xdr:cNvSpPr>
        </xdr:nvSpPr>
        <xdr:spPr>
          <a:xfrm>
            <a:off x="8852647" y="2498912"/>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47EEF449-EB9B-496B-BB29-722F3201E608}" type="TxLink">
              <a:rPr lang="en-US" sz="1100" b="1" i="0" u="none" strike="noStrike">
                <a:solidFill>
                  <a:srgbClr val="000000"/>
                </a:solidFill>
                <a:latin typeface="Calibri"/>
              </a:rPr>
              <a:pPr algn="ctr"/>
              <a:t>Till</a:t>
            </a:fld>
            <a:endParaRPr lang="de-DE" sz="1100" b="1" i="0"/>
          </a:p>
        </xdr:txBody>
      </xdr:sp>
      <xdr:sp macro="" textlink="$B$23">
        <xdr:nvSpPr>
          <xdr:cNvPr id="45" name="Platz_20"/>
          <xdr:cNvSpPr txBox="1">
            <a:spLocks noChangeAspect="1"/>
          </xdr:cNvSpPr>
        </xdr:nvSpPr>
        <xdr:spPr>
          <a:xfrm>
            <a:off x="9632577" y="2494430"/>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F148AE91-644E-4C01-8476-7A659D13298A}" type="TxLink">
              <a:rPr lang="en-US" sz="1100" b="1" i="0" u="none" strike="noStrike">
                <a:solidFill>
                  <a:srgbClr val="000000"/>
                </a:solidFill>
                <a:latin typeface="Calibri"/>
              </a:rPr>
              <a:pPr algn="ctr"/>
              <a:t>Josephine</a:t>
            </a:fld>
            <a:endParaRPr lang="de-DE" sz="1100" b="1" i="0"/>
          </a:p>
        </xdr:txBody>
      </xdr:sp>
    </xdr:grpSp>
    <xdr:clientData/>
  </xdr:twoCellAnchor>
  <xdr:twoCellAnchor>
    <xdr:from>
      <xdr:col>9</xdr:col>
      <xdr:colOff>691350</xdr:colOff>
      <xdr:row>24</xdr:row>
      <xdr:rowOff>3927</xdr:rowOff>
    </xdr:from>
    <xdr:to>
      <xdr:col>11</xdr:col>
      <xdr:colOff>134735</xdr:colOff>
      <xdr:row>33</xdr:row>
      <xdr:rowOff>148389</xdr:rowOff>
    </xdr:to>
    <xdr:grpSp>
      <xdr:nvGrpSpPr>
        <xdr:cNvPr id="63" name="Gruppieren 62"/>
        <xdr:cNvGrpSpPr/>
      </xdr:nvGrpSpPr>
      <xdr:grpSpPr>
        <a:xfrm rot="16200000">
          <a:off x="6263121" y="5088950"/>
          <a:ext cx="1858962" cy="967385"/>
          <a:chOff x="8649973" y="3363244"/>
          <a:chExt cx="1858962" cy="967385"/>
        </a:xfrm>
      </xdr:grpSpPr>
      <xdr:sp macro="" textlink="$B$24">
        <xdr:nvSpPr>
          <xdr:cNvPr id="46" name="Platz_21"/>
          <xdr:cNvSpPr txBox="1">
            <a:spLocks noChangeAspect="1"/>
          </xdr:cNvSpPr>
        </xdr:nvSpPr>
        <xdr:spPr>
          <a:xfrm>
            <a:off x="8832477" y="3471583"/>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C06C57C7-3AFB-4869-AB6D-3A4F0DE181FE}" type="TxLink">
              <a:rPr lang="en-US" sz="1100" b="1" i="0" u="none" strike="noStrike">
                <a:solidFill>
                  <a:srgbClr val="000000"/>
                </a:solidFill>
                <a:latin typeface="Calibri"/>
              </a:rPr>
              <a:pPr algn="ctr"/>
              <a:t>Stan</a:t>
            </a:fld>
            <a:endParaRPr lang="de-DE" sz="1100" b="1" i="0"/>
          </a:p>
        </xdr:txBody>
      </xdr:sp>
      <xdr:sp macro="" textlink="$B$25">
        <xdr:nvSpPr>
          <xdr:cNvPr id="47" name="Platz_22"/>
          <xdr:cNvSpPr txBox="1">
            <a:spLocks noChangeAspect="1"/>
          </xdr:cNvSpPr>
        </xdr:nvSpPr>
        <xdr:spPr>
          <a:xfrm>
            <a:off x="9623612" y="3471583"/>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0BDCD8A1-E3E7-4900-8E16-065AD853D44A}" type="TxLink">
              <a:rPr lang="en-US" sz="1100" b="1" i="0" u="none" strike="noStrike">
                <a:solidFill>
                  <a:srgbClr val="000000"/>
                </a:solidFill>
                <a:latin typeface="Calibri"/>
              </a:rPr>
              <a:pPr algn="ctr"/>
              <a:t>Aretha</a:t>
            </a:fld>
            <a:endParaRPr lang="de-DE" sz="1100" b="1" i="0"/>
          </a:p>
        </xdr:txBody>
      </xdr:sp>
      <xdr:sp macro="" textlink="">
        <xdr:nvSpPr>
          <xdr:cNvPr id="56" name="Abgerundetes Rechteck 55"/>
          <xdr:cNvSpPr>
            <a:spLocks noChangeAspect="1"/>
          </xdr:cNvSpPr>
        </xdr:nvSpPr>
        <xdr:spPr>
          <a:xfrm>
            <a:off x="8649973" y="3363244"/>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8</xdr:col>
      <xdr:colOff>487609</xdr:colOff>
      <xdr:row>33</xdr:row>
      <xdr:rowOff>153882</xdr:rowOff>
    </xdr:from>
    <xdr:to>
      <xdr:col>11</xdr:col>
      <xdr:colOff>60571</xdr:colOff>
      <xdr:row>38</xdr:row>
      <xdr:rowOff>168767</xdr:rowOff>
    </xdr:to>
    <xdr:grpSp>
      <xdr:nvGrpSpPr>
        <xdr:cNvPr id="64" name="Gruppieren 63"/>
        <xdr:cNvGrpSpPr/>
      </xdr:nvGrpSpPr>
      <xdr:grpSpPr>
        <a:xfrm>
          <a:off x="5743168" y="6507617"/>
          <a:ext cx="1858962" cy="967385"/>
          <a:chOff x="8611873" y="4445735"/>
          <a:chExt cx="1858962" cy="967385"/>
        </a:xfrm>
      </xdr:grpSpPr>
      <xdr:sp macro="" textlink="$B$26">
        <xdr:nvSpPr>
          <xdr:cNvPr id="48" name="Platz_23"/>
          <xdr:cNvSpPr txBox="1">
            <a:spLocks noChangeAspect="1"/>
          </xdr:cNvSpPr>
        </xdr:nvSpPr>
        <xdr:spPr>
          <a:xfrm>
            <a:off x="8823512" y="4565279"/>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665A868C-9795-4AE2-BC5A-B6E159EA2CDA}" type="TxLink">
              <a:rPr lang="en-US" sz="1100" b="1" i="0" u="none" strike="noStrike">
                <a:solidFill>
                  <a:srgbClr val="000000"/>
                </a:solidFill>
                <a:latin typeface="Calibri"/>
              </a:rPr>
              <a:pPr algn="ctr"/>
              <a:t>Tupac</a:t>
            </a:fld>
            <a:endParaRPr lang="de-DE" sz="1100" b="1" i="0"/>
          </a:p>
        </xdr:txBody>
      </xdr:sp>
      <xdr:sp macro="" textlink="$B$27">
        <xdr:nvSpPr>
          <xdr:cNvPr id="49" name="Platz_24"/>
          <xdr:cNvSpPr txBox="1">
            <a:spLocks noChangeAspect="1"/>
          </xdr:cNvSpPr>
        </xdr:nvSpPr>
        <xdr:spPr>
          <a:xfrm>
            <a:off x="9614647" y="4565279"/>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0BFF4196-DF70-4CDC-AE9F-FEF42D4015B8}" type="TxLink">
              <a:rPr lang="en-US" sz="1100" b="1" i="0" u="none" strike="noStrike">
                <a:solidFill>
                  <a:srgbClr val="000000"/>
                </a:solidFill>
                <a:latin typeface="Calibri"/>
              </a:rPr>
              <a:pPr algn="ctr"/>
              <a:t>Miles</a:t>
            </a:fld>
            <a:endParaRPr lang="de-DE" sz="1100" b="1" i="0"/>
          </a:p>
        </xdr:txBody>
      </xdr:sp>
      <xdr:sp macro="" textlink="">
        <xdr:nvSpPr>
          <xdr:cNvPr id="57" name="Abgerundetes Rechteck 56"/>
          <xdr:cNvSpPr>
            <a:spLocks noChangeAspect="1"/>
          </xdr:cNvSpPr>
        </xdr:nvSpPr>
        <xdr:spPr>
          <a:xfrm>
            <a:off x="8611873" y="4445735"/>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14</xdr:col>
      <xdr:colOff>202974</xdr:colOff>
      <xdr:row>28</xdr:row>
      <xdr:rowOff>59742</xdr:rowOff>
    </xdr:from>
    <xdr:to>
      <xdr:col>16</xdr:col>
      <xdr:colOff>537936</xdr:colOff>
      <xdr:row>33</xdr:row>
      <xdr:rowOff>74627</xdr:rowOff>
    </xdr:to>
    <xdr:grpSp>
      <xdr:nvGrpSpPr>
        <xdr:cNvPr id="65" name="Gruppieren 64"/>
        <xdr:cNvGrpSpPr/>
      </xdr:nvGrpSpPr>
      <xdr:grpSpPr>
        <a:xfrm rot="19730052">
          <a:off x="10030533" y="5460977"/>
          <a:ext cx="1858962" cy="967385"/>
          <a:chOff x="9335772" y="4586926"/>
          <a:chExt cx="1858962" cy="967385"/>
        </a:xfrm>
      </xdr:grpSpPr>
      <xdr:sp macro="" textlink="$B$28">
        <xdr:nvSpPr>
          <xdr:cNvPr id="50" name="Platz_25"/>
          <xdr:cNvSpPr txBox="1">
            <a:spLocks noChangeAspect="1"/>
          </xdr:cNvSpPr>
        </xdr:nvSpPr>
        <xdr:spPr>
          <a:xfrm>
            <a:off x="9520486" y="4708714"/>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4A57FA8B-2D73-4213-B15F-35D42EF0B2BF}" type="TxLink">
              <a:rPr lang="en-US" sz="1100" b="1" i="0" u="none" strike="noStrike">
                <a:solidFill>
                  <a:srgbClr val="000000"/>
                </a:solidFill>
                <a:latin typeface="Calibri"/>
              </a:rPr>
              <a:pPr algn="ctr"/>
              <a:t>Judith</a:t>
            </a:fld>
            <a:endParaRPr lang="de-DE" sz="1100" b="1" i="0"/>
          </a:p>
        </xdr:txBody>
      </xdr:sp>
      <xdr:sp macro="" textlink="$B$29">
        <xdr:nvSpPr>
          <xdr:cNvPr id="51" name="Platz_26"/>
          <xdr:cNvSpPr txBox="1">
            <a:spLocks noChangeAspect="1"/>
          </xdr:cNvSpPr>
        </xdr:nvSpPr>
        <xdr:spPr>
          <a:xfrm>
            <a:off x="10322834" y="4708714"/>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B937143B-75F2-4C37-8829-4A09896A6614}" type="TxLink">
              <a:rPr lang="en-US" sz="1100" b="1" i="0" u="none" strike="noStrike">
                <a:solidFill>
                  <a:srgbClr val="000000"/>
                </a:solidFill>
                <a:latin typeface="Calibri"/>
              </a:rPr>
              <a:pPr algn="ctr"/>
              <a:t>Katie</a:t>
            </a:fld>
            <a:endParaRPr lang="de-DE" sz="1100" b="1" i="0"/>
          </a:p>
        </xdr:txBody>
      </xdr:sp>
      <xdr:sp macro="" textlink="">
        <xdr:nvSpPr>
          <xdr:cNvPr id="58" name="Abgerundetes Rechteck 57"/>
          <xdr:cNvSpPr>
            <a:spLocks noChangeAspect="1"/>
          </xdr:cNvSpPr>
        </xdr:nvSpPr>
        <xdr:spPr>
          <a:xfrm>
            <a:off x="9335772" y="4586926"/>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13</xdr:col>
      <xdr:colOff>258801</xdr:colOff>
      <xdr:row>20</xdr:row>
      <xdr:rowOff>64433</xdr:rowOff>
    </xdr:from>
    <xdr:to>
      <xdr:col>14</xdr:col>
      <xdr:colOff>464186</xdr:colOff>
      <xdr:row>30</xdr:row>
      <xdr:rowOff>18395</xdr:rowOff>
    </xdr:to>
    <xdr:grpSp>
      <xdr:nvGrpSpPr>
        <xdr:cNvPr id="67" name="Gruppieren 66"/>
        <xdr:cNvGrpSpPr/>
      </xdr:nvGrpSpPr>
      <xdr:grpSpPr>
        <a:xfrm rot="3625220">
          <a:off x="8878572" y="4387456"/>
          <a:ext cx="1858962" cy="967385"/>
          <a:chOff x="6626190" y="5283933"/>
          <a:chExt cx="1858962" cy="967385"/>
        </a:xfrm>
      </xdr:grpSpPr>
      <xdr:sp macro="" textlink="$B$30">
        <xdr:nvSpPr>
          <xdr:cNvPr id="52" name="Platz_27"/>
          <xdr:cNvSpPr txBox="1">
            <a:spLocks noChangeAspect="1"/>
          </xdr:cNvSpPr>
        </xdr:nvSpPr>
        <xdr:spPr>
          <a:xfrm>
            <a:off x="6788489" y="5405722"/>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E5EC0A41-C753-4799-87FD-40BE02E19FBD}" type="TxLink">
              <a:rPr lang="en-US" sz="1100" b="1" i="0" u="none" strike="noStrike">
                <a:solidFill>
                  <a:srgbClr val="000000"/>
                </a:solidFill>
                <a:latin typeface="Calibri"/>
              </a:rPr>
              <a:pPr algn="ctr"/>
              <a:t>Ronnie James</a:t>
            </a:fld>
            <a:endParaRPr lang="de-DE" sz="1100" b="1" i="0"/>
          </a:p>
        </xdr:txBody>
      </xdr:sp>
      <xdr:sp macro="" textlink="$B$31">
        <xdr:nvSpPr>
          <xdr:cNvPr id="53" name="Platz_28"/>
          <xdr:cNvSpPr txBox="1">
            <a:spLocks noChangeAspect="1"/>
          </xdr:cNvSpPr>
        </xdr:nvSpPr>
        <xdr:spPr>
          <a:xfrm>
            <a:off x="7579631" y="5405722"/>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152E9DBB-4728-4298-AE7B-069C24217A23}" type="TxLink">
              <a:rPr lang="en-US" sz="1100" b="1" i="0" u="none" strike="noStrike">
                <a:solidFill>
                  <a:srgbClr val="000000"/>
                </a:solidFill>
                <a:latin typeface="Calibri"/>
              </a:rPr>
              <a:pPr algn="ctr"/>
              <a:t>John Le.</a:t>
            </a:fld>
            <a:endParaRPr lang="de-DE" sz="1100" b="1" i="0"/>
          </a:p>
        </xdr:txBody>
      </xdr:sp>
      <xdr:sp macro="" textlink="">
        <xdr:nvSpPr>
          <xdr:cNvPr id="60" name="Abgerundetes Rechteck 59"/>
          <xdr:cNvSpPr>
            <a:spLocks noChangeAspect="1"/>
          </xdr:cNvSpPr>
        </xdr:nvSpPr>
        <xdr:spPr>
          <a:xfrm>
            <a:off x="6626190" y="5283933"/>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14</xdr:col>
      <xdr:colOff>411203</xdr:colOff>
      <xdr:row>17</xdr:row>
      <xdr:rowOff>149599</xdr:rowOff>
    </xdr:from>
    <xdr:to>
      <xdr:col>15</xdr:col>
      <xdr:colOff>616588</xdr:colOff>
      <xdr:row>27</xdr:row>
      <xdr:rowOff>103561</xdr:rowOff>
    </xdr:to>
    <xdr:grpSp>
      <xdr:nvGrpSpPr>
        <xdr:cNvPr id="66" name="Gruppieren 65"/>
        <xdr:cNvGrpSpPr/>
      </xdr:nvGrpSpPr>
      <xdr:grpSpPr>
        <a:xfrm rot="3637877">
          <a:off x="9792974" y="3901122"/>
          <a:ext cx="1858962" cy="967385"/>
          <a:chOff x="6621708" y="6478480"/>
          <a:chExt cx="1858962" cy="967385"/>
        </a:xfrm>
      </xdr:grpSpPr>
      <xdr:sp macro="" textlink="$B$32">
        <xdr:nvSpPr>
          <xdr:cNvPr id="54" name="Platz_29"/>
          <xdr:cNvSpPr txBox="1">
            <a:spLocks noChangeAspect="1"/>
          </xdr:cNvSpPr>
        </xdr:nvSpPr>
        <xdr:spPr>
          <a:xfrm>
            <a:off x="6801933" y="6607002"/>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C363BAF8-2B94-47F8-A975-18A5122D51A6}" type="TxLink">
              <a:rPr lang="en-US" sz="1100" b="1" i="0" u="none" strike="noStrike">
                <a:solidFill>
                  <a:srgbClr val="000000"/>
                </a:solidFill>
                <a:latin typeface="Calibri"/>
              </a:rPr>
              <a:pPr algn="ctr"/>
              <a:t>Nora</a:t>
            </a:fld>
            <a:endParaRPr lang="de-DE" sz="1100" b="1" i="0"/>
          </a:p>
        </xdr:txBody>
      </xdr:sp>
      <xdr:sp macro="" textlink="$B$33">
        <xdr:nvSpPr>
          <xdr:cNvPr id="55" name="Platz_30"/>
          <xdr:cNvSpPr txBox="1">
            <a:spLocks noChangeAspect="1"/>
          </xdr:cNvSpPr>
        </xdr:nvSpPr>
        <xdr:spPr>
          <a:xfrm>
            <a:off x="7581869" y="6607002"/>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44E108AC-97D6-4BA0-85D7-A6223299EEFC}" type="TxLink">
              <a:rPr lang="en-US" sz="1100" b="1" i="0" u="none" strike="noStrike">
                <a:solidFill>
                  <a:srgbClr val="000000"/>
                </a:solidFill>
                <a:latin typeface="Calibri"/>
              </a:rPr>
              <a:pPr algn="ctr"/>
              <a:t>Doro</a:t>
            </a:fld>
            <a:endParaRPr lang="de-DE" sz="1100" b="1" i="0"/>
          </a:p>
        </xdr:txBody>
      </xdr:sp>
      <xdr:sp macro="" textlink="">
        <xdr:nvSpPr>
          <xdr:cNvPr id="61" name="Abgerundetes Rechteck 60"/>
          <xdr:cNvSpPr>
            <a:spLocks noChangeAspect="1"/>
          </xdr:cNvSpPr>
        </xdr:nvSpPr>
        <xdr:spPr>
          <a:xfrm>
            <a:off x="6621708" y="6478480"/>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mister-mueller.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tabSelected="1" workbookViewId="0">
      <selection activeCell="A4" sqref="A4:O6"/>
    </sheetView>
  </sheetViews>
  <sheetFormatPr baseColWidth="10" defaultRowHeight="15" x14ac:dyDescent="0.25"/>
  <sheetData>
    <row r="1" spans="1:16" ht="18.75" x14ac:dyDescent="0.3">
      <c r="A1" s="43" t="s">
        <v>100</v>
      </c>
      <c r="B1" s="17"/>
      <c r="C1" s="17"/>
      <c r="D1" s="17"/>
      <c r="E1" s="17"/>
      <c r="F1" s="17"/>
      <c r="G1" s="17"/>
      <c r="H1" s="17"/>
      <c r="I1" s="17"/>
      <c r="J1" s="17"/>
      <c r="K1" s="17"/>
      <c r="L1" s="17"/>
      <c r="M1" s="17"/>
      <c r="N1" s="17"/>
      <c r="O1" s="17"/>
    </row>
    <row r="2" spans="1:16" x14ac:dyDescent="0.25">
      <c r="A2" s="48"/>
      <c r="B2" s="48"/>
      <c r="C2" s="48"/>
      <c r="D2" s="48"/>
      <c r="E2" s="48"/>
      <c r="F2" s="48"/>
      <c r="G2" s="48"/>
      <c r="H2" s="48"/>
      <c r="I2" s="48"/>
      <c r="J2" s="48"/>
      <c r="K2" s="48"/>
      <c r="L2" s="48"/>
      <c r="M2" s="48"/>
      <c r="N2" s="48"/>
      <c r="O2" s="48"/>
      <c r="P2" s="48"/>
    </row>
    <row r="3" spans="1:16" ht="18.75" x14ac:dyDescent="0.3">
      <c r="A3" s="49" t="s">
        <v>85</v>
      </c>
      <c r="B3" s="48"/>
      <c r="C3" s="48"/>
      <c r="D3" s="48"/>
      <c r="E3" s="48"/>
      <c r="F3" s="48"/>
      <c r="G3" s="48"/>
      <c r="H3" s="48"/>
      <c r="I3" s="48"/>
      <c r="J3" s="48"/>
      <c r="K3" s="48"/>
      <c r="L3" s="48"/>
      <c r="M3" s="48"/>
      <c r="N3" s="48"/>
      <c r="O3" s="48"/>
      <c r="P3" s="48"/>
    </row>
    <row r="4" spans="1:16" ht="15" customHeight="1" x14ac:dyDescent="0.25">
      <c r="A4" s="61" t="s">
        <v>113</v>
      </c>
      <c r="B4" s="61"/>
      <c r="C4" s="61"/>
      <c r="D4" s="61"/>
      <c r="E4" s="61"/>
      <c r="F4" s="61"/>
      <c r="G4" s="61"/>
      <c r="H4" s="61"/>
      <c r="I4" s="61"/>
      <c r="J4" s="61"/>
      <c r="K4" s="61"/>
      <c r="L4" s="61"/>
      <c r="M4" s="61"/>
      <c r="N4" s="61"/>
      <c r="O4" s="61"/>
      <c r="P4" s="48"/>
    </row>
    <row r="5" spans="1:16" x14ac:dyDescent="0.25">
      <c r="A5" s="61"/>
      <c r="B5" s="61"/>
      <c r="C5" s="61"/>
      <c r="D5" s="61"/>
      <c r="E5" s="61"/>
      <c r="F5" s="61"/>
      <c r="G5" s="61"/>
      <c r="H5" s="61"/>
      <c r="I5" s="61"/>
      <c r="J5" s="61"/>
      <c r="K5" s="61"/>
      <c r="L5" s="61"/>
      <c r="M5" s="61"/>
      <c r="N5" s="61"/>
      <c r="O5" s="61"/>
      <c r="P5" s="48"/>
    </row>
    <row r="6" spans="1:16" x14ac:dyDescent="0.25">
      <c r="A6" s="61"/>
      <c r="B6" s="61"/>
      <c r="C6" s="61"/>
      <c r="D6" s="61"/>
      <c r="E6" s="61"/>
      <c r="F6" s="61"/>
      <c r="G6" s="61"/>
      <c r="H6" s="61"/>
      <c r="I6" s="61"/>
      <c r="J6" s="61"/>
      <c r="K6" s="61"/>
      <c r="L6" s="61"/>
      <c r="M6" s="61"/>
      <c r="N6" s="61"/>
      <c r="O6" s="61"/>
      <c r="P6" s="48"/>
    </row>
    <row r="7" spans="1:16" x14ac:dyDescent="0.25">
      <c r="A7" s="48"/>
      <c r="B7" s="48"/>
      <c r="C7" s="48"/>
      <c r="D7" s="48"/>
      <c r="E7" s="48"/>
      <c r="F7" s="48"/>
      <c r="G7" s="48"/>
      <c r="H7" s="48"/>
      <c r="I7" s="48"/>
      <c r="J7" s="48"/>
      <c r="K7" s="48"/>
      <c r="L7" s="48"/>
      <c r="M7" s="48"/>
      <c r="N7" s="48"/>
      <c r="O7" s="48"/>
      <c r="P7" s="48"/>
    </row>
    <row r="8" spans="1:16" ht="18.75" x14ac:dyDescent="0.3">
      <c r="A8" s="44" t="s">
        <v>86</v>
      </c>
      <c r="B8" s="45"/>
      <c r="C8" s="45"/>
      <c r="D8" s="45"/>
      <c r="E8" s="45"/>
      <c r="F8" s="45"/>
      <c r="G8" s="45"/>
      <c r="H8" s="45"/>
      <c r="I8" s="45"/>
      <c r="J8" s="45"/>
      <c r="K8" s="45"/>
      <c r="L8" s="45"/>
      <c r="M8" s="45"/>
      <c r="N8" s="45"/>
      <c r="O8" s="45"/>
      <c r="P8" s="45"/>
    </row>
    <row r="9" spans="1:16" ht="15.75" thickBot="1" x14ac:dyDescent="0.3">
      <c r="A9" s="46"/>
      <c r="B9" s="45"/>
      <c r="C9" s="45"/>
      <c r="D9" s="45"/>
      <c r="E9" s="45"/>
      <c r="F9" s="45"/>
      <c r="G9" s="45"/>
      <c r="H9" s="45"/>
      <c r="I9" s="45"/>
      <c r="J9" s="45"/>
      <c r="K9" s="45"/>
      <c r="L9" s="45"/>
      <c r="M9" s="45"/>
      <c r="N9" s="45"/>
      <c r="O9" s="45"/>
      <c r="P9" s="45"/>
    </row>
    <row r="10" spans="1:16" x14ac:dyDescent="0.25">
      <c r="A10" s="27" t="s">
        <v>90</v>
      </c>
      <c r="B10" s="28"/>
      <c r="C10" s="28"/>
      <c r="D10" s="28"/>
      <c r="E10" s="28"/>
      <c r="F10" s="28"/>
      <c r="G10" s="28"/>
      <c r="H10" s="28"/>
      <c r="I10" s="28"/>
      <c r="J10" s="28"/>
      <c r="K10" s="28"/>
      <c r="L10" s="28"/>
      <c r="M10" s="28"/>
      <c r="N10" s="28"/>
      <c r="O10" s="29"/>
      <c r="P10" s="45"/>
    </row>
    <row r="11" spans="1:16" x14ac:dyDescent="0.25">
      <c r="A11" s="30"/>
      <c r="B11" s="18"/>
      <c r="C11" s="18"/>
      <c r="D11" s="18"/>
      <c r="E11" s="18"/>
      <c r="F11" s="18"/>
      <c r="G11" s="18"/>
      <c r="H11" s="18"/>
      <c r="I11" s="18"/>
      <c r="J11" s="18"/>
      <c r="K11" s="18"/>
      <c r="L11" s="18"/>
      <c r="M11" s="18"/>
      <c r="N11" s="18"/>
      <c r="O11" s="31"/>
      <c r="P11" s="45"/>
    </row>
    <row r="12" spans="1:16" x14ac:dyDescent="0.25">
      <c r="A12" s="30"/>
      <c r="B12" s="18"/>
      <c r="C12" s="18"/>
      <c r="D12" s="18"/>
      <c r="E12" s="18"/>
      <c r="F12" s="18"/>
      <c r="G12" s="18"/>
      <c r="H12" s="18"/>
      <c r="I12" s="18"/>
      <c r="J12" s="18"/>
      <c r="K12" s="18"/>
      <c r="L12" s="18"/>
      <c r="M12" s="18"/>
      <c r="N12" s="18"/>
      <c r="O12" s="31"/>
      <c r="P12" s="45"/>
    </row>
    <row r="13" spans="1:16" x14ac:dyDescent="0.25">
      <c r="A13" s="32" t="s">
        <v>87</v>
      </c>
      <c r="B13" s="33"/>
      <c r="C13" s="33"/>
      <c r="D13" s="33"/>
      <c r="E13" s="33"/>
      <c r="F13" s="33"/>
      <c r="G13" s="33"/>
      <c r="H13" s="33"/>
      <c r="I13" s="33"/>
      <c r="J13" s="33"/>
      <c r="K13" s="33"/>
      <c r="L13" s="33"/>
      <c r="M13" s="33"/>
      <c r="N13" s="33"/>
      <c r="O13" s="34"/>
      <c r="P13" s="45"/>
    </row>
    <row r="14" spans="1:16" x14ac:dyDescent="0.25">
      <c r="A14" s="35" t="s">
        <v>88</v>
      </c>
      <c r="B14" s="18"/>
      <c r="C14" s="18"/>
      <c r="D14" s="18"/>
      <c r="E14" s="18"/>
      <c r="F14" s="18"/>
      <c r="G14" s="18"/>
      <c r="H14" s="18"/>
      <c r="I14" s="18"/>
      <c r="J14" s="18"/>
      <c r="K14" s="18"/>
      <c r="L14" s="18"/>
      <c r="M14" s="18"/>
      <c r="N14" s="18"/>
      <c r="O14" s="31"/>
      <c r="P14" s="45"/>
    </row>
    <row r="15" spans="1:16" ht="15" customHeight="1" x14ac:dyDescent="0.25">
      <c r="A15" s="57" t="s">
        <v>89</v>
      </c>
      <c r="B15" s="58"/>
      <c r="C15" s="58"/>
      <c r="D15" s="58"/>
      <c r="E15" s="58"/>
      <c r="F15" s="58"/>
      <c r="G15" s="58"/>
      <c r="H15" s="58"/>
      <c r="I15" s="58"/>
      <c r="J15" s="36"/>
      <c r="K15" s="36"/>
      <c r="L15" s="36"/>
      <c r="M15" s="36"/>
      <c r="N15" s="36"/>
      <c r="O15" s="37"/>
      <c r="P15" s="45"/>
    </row>
    <row r="16" spans="1:16" x14ac:dyDescent="0.25">
      <c r="A16" s="57"/>
      <c r="B16" s="58"/>
      <c r="C16" s="58"/>
      <c r="D16" s="58"/>
      <c r="E16" s="58"/>
      <c r="F16" s="58"/>
      <c r="G16" s="58"/>
      <c r="H16" s="58"/>
      <c r="I16" s="58"/>
      <c r="J16" s="36"/>
      <c r="K16" s="36"/>
      <c r="L16" s="36"/>
      <c r="M16" s="36"/>
      <c r="N16" s="36"/>
      <c r="O16" s="37"/>
      <c r="P16" s="45"/>
    </row>
    <row r="17" spans="1:16" x14ac:dyDescent="0.25">
      <c r="A17" s="57"/>
      <c r="B17" s="58"/>
      <c r="C17" s="58"/>
      <c r="D17" s="58"/>
      <c r="E17" s="58"/>
      <c r="F17" s="58"/>
      <c r="G17" s="58"/>
      <c r="H17" s="58"/>
      <c r="I17" s="58"/>
      <c r="J17" s="18"/>
      <c r="K17" s="18"/>
      <c r="L17" s="18"/>
      <c r="M17" s="18"/>
      <c r="N17" s="18"/>
      <c r="O17" s="31"/>
      <c r="P17" s="45"/>
    </row>
    <row r="18" spans="1:16" x14ac:dyDescent="0.25">
      <c r="A18" s="57"/>
      <c r="B18" s="58"/>
      <c r="C18" s="58"/>
      <c r="D18" s="58"/>
      <c r="E18" s="58"/>
      <c r="F18" s="58"/>
      <c r="G18" s="58"/>
      <c r="H18" s="58"/>
      <c r="I18" s="58"/>
      <c r="J18" s="18"/>
      <c r="K18" s="18"/>
      <c r="L18" s="18"/>
      <c r="M18" s="18"/>
      <c r="N18" s="18"/>
      <c r="O18" s="31"/>
      <c r="P18" s="45"/>
    </row>
    <row r="19" spans="1:16" ht="30" customHeight="1" x14ac:dyDescent="0.25">
      <c r="A19" s="57" t="s">
        <v>111</v>
      </c>
      <c r="B19" s="58"/>
      <c r="C19" s="58"/>
      <c r="D19" s="58"/>
      <c r="E19" s="58"/>
      <c r="F19" s="58"/>
      <c r="G19" s="58"/>
      <c r="H19" s="58"/>
      <c r="I19" s="58"/>
      <c r="J19" s="18"/>
      <c r="K19" s="18"/>
      <c r="L19" s="18"/>
      <c r="M19" s="18"/>
      <c r="N19" s="18"/>
      <c r="O19" s="31"/>
      <c r="P19" s="45"/>
    </row>
    <row r="20" spans="1:16" x14ac:dyDescent="0.25">
      <c r="A20" s="35" t="s">
        <v>91</v>
      </c>
      <c r="B20" s="18"/>
      <c r="C20" s="18"/>
      <c r="D20" s="18"/>
      <c r="E20" s="18"/>
      <c r="F20" s="18"/>
      <c r="G20" s="18"/>
      <c r="H20" s="18"/>
      <c r="I20" s="18"/>
      <c r="J20" s="18"/>
      <c r="K20" s="18"/>
      <c r="L20" s="18"/>
      <c r="M20" s="18"/>
      <c r="N20" s="18"/>
      <c r="O20" s="31"/>
      <c r="P20" s="45"/>
    </row>
    <row r="21" spans="1:16" ht="15.75" thickBot="1" x14ac:dyDescent="0.3">
      <c r="A21" s="38"/>
      <c r="B21" s="39"/>
      <c r="C21" s="39"/>
      <c r="D21" s="39"/>
      <c r="E21" s="39"/>
      <c r="F21" s="39"/>
      <c r="G21" s="39"/>
      <c r="H21" s="39"/>
      <c r="I21" s="39"/>
      <c r="J21" s="39"/>
      <c r="K21" s="39"/>
      <c r="L21" s="39"/>
      <c r="M21" s="39"/>
      <c r="N21" s="39"/>
      <c r="O21" s="40"/>
      <c r="P21" s="45"/>
    </row>
    <row r="22" spans="1:16" x14ac:dyDescent="0.25">
      <c r="A22" s="47"/>
      <c r="B22" s="47"/>
      <c r="C22" s="47"/>
      <c r="D22" s="47"/>
      <c r="E22" s="47"/>
      <c r="F22" s="47"/>
      <c r="G22" s="47"/>
      <c r="H22" s="47"/>
      <c r="I22" s="47"/>
      <c r="J22" s="47"/>
      <c r="K22" s="47"/>
      <c r="L22" s="47"/>
      <c r="M22" s="47"/>
      <c r="N22" s="47"/>
      <c r="O22" s="47"/>
      <c r="P22" s="45"/>
    </row>
    <row r="23" spans="1:16" x14ac:dyDescent="0.25">
      <c r="A23" s="47"/>
      <c r="B23" s="47"/>
      <c r="C23" s="47"/>
      <c r="D23" s="47"/>
      <c r="E23" s="47"/>
      <c r="F23" s="47"/>
      <c r="G23" s="47"/>
      <c r="H23" s="47"/>
      <c r="I23" s="47"/>
      <c r="J23" s="47"/>
      <c r="K23" s="47"/>
      <c r="L23" s="47"/>
      <c r="M23" s="47"/>
      <c r="N23" s="47"/>
      <c r="O23" s="47"/>
      <c r="P23" s="45"/>
    </row>
    <row r="24" spans="1:16" ht="15.75" thickBot="1" x14ac:dyDescent="0.3">
      <c r="A24" s="45"/>
      <c r="B24" s="45"/>
      <c r="C24" s="45"/>
      <c r="D24" s="45"/>
      <c r="E24" s="45"/>
      <c r="F24" s="45"/>
      <c r="G24" s="45"/>
      <c r="H24" s="45"/>
      <c r="I24" s="45"/>
      <c r="J24" s="45"/>
      <c r="K24" s="45"/>
      <c r="L24" s="45"/>
      <c r="M24" s="45"/>
      <c r="N24" s="45"/>
      <c r="O24" s="45"/>
      <c r="P24" s="45"/>
    </row>
    <row r="25" spans="1:16" x14ac:dyDescent="0.25">
      <c r="A25" s="27" t="s">
        <v>93</v>
      </c>
      <c r="B25" s="28"/>
      <c r="C25" s="28"/>
      <c r="D25" s="28"/>
      <c r="E25" s="28"/>
      <c r="F25" s="28"/>
      <c r="G25" s="28"/>
      <c r="H25" s="28"/>
      <c r="I25" s="28"/>
      <c r="J25" s="28"/>
      <c r="K25" s="28"/>
      <c r="L25" s="28"/>
      <c r="M25" s="28"/>
      <c r="N25" s="28"/>
      <c r="O25" s="29"/>
      <c r="P25" s="45"/>
    </row>
    <row r="26" spans="1:16" x14ac:dyDescent="0.25">
      <c r="A26" s="35"/>
      <c r="B26" s="18"/>
      <c r="C26" s="18"/>
      <c r="D26" s="18"/>
      <c r="E26" s="18"/>
      <c r="F26" s="18"/>
      <c r="G26" s="18"/>
      <c r="H26" s="18"/>
      <c r="I26" s="18"/>
      <c r="J26" s="18"/>
      <c r="K26" s="18"/>
      <c r="L26" s="18"/>
      <c r="M26" s="18"/>
      <c r="N26" s="18"/>
      <c r="O26" s="31"/>
      <c r="P26" s="45"/>
    </row>
    <row r="27" spans="1:16" ht="15" customHeight="1" x14ac:dyDescent="0.25">
      <c r="A27" s="55" t="s">
        <v>92</v>
      </c>
      <c r="B27" s="56"/>
      <c r="C27" s="56"/>
      <c r="D27" s="56"/>
      <c r="E27" s="56"/>
      <c r="F27" s="56"/>
      <c r="G27" s="56"/>
      <c r="H27" s="56"/>
      <c r="I27" s="36"/>
      <c r="J27" s="36"/>
      <c r="K27" s="36"/>
      <c r="L27" s="36"/>
      <c r="M27" s="36"/>
      <c r="N27" s="36"/>
      <c r="O27" s="37"/>
      <c r="P27" s="45"/>
    </row>
    <row r="28" spans="1:16" x14ac:dyDescent="0.25">
      <c r="A28" s="55"/>
      <c r="B28" s="56"/>
      <c r="C28" s="56"/>
      <c r="D28" s="56"/>
      <c r="E28" s="56"/>
      <c r="F28" s="56"/>
      <c r="G28" s="56"/>
      <c r="H28" s="56"/>
      <c r="I28" s="36"/>
      <c r="J28" s="36"/>
      <c r="K28" s="36"/>
      <c r="L28" s="36"/>
      <c r="M28" s="36"/>
      <c r="N28" s="36"/>
      <c r="O28" s="37"/>
      <c r="P28" s="45"/>
    </row>
    <row r="29" spans="1:16" ht="15" customHeight="1" x14ac:dyDescent="0.25">
      <c r="A29" s="57" t="s">
        <v>94</v>
      </c>
      <c r="B29" s="58"/>
      <c r="C29" s="58"/>
      <c r="D29" s="58"/>
      <c r="E29" s="58"/>
      <c r="F29" s="58"/>
      <c r="G29" s="58"/>
      <c r="H29" s="58"/>
      <c r="I29" s="36"/>
      <c r="J29" s="36"/>
      <c r="K29" s="36"/>
      <c r="L29" s="36"/>
      <c r="M29" s="36"/>
      <c r="N29" s="36"/>
      <c r="O29" s="37"/>
      <c r="P29" s="45"/>
    </row>
    <row r="30" spans="1:16" ht="20.25" customHeight="1" x14ac:dyDescent="0.25">
      <c r="A30" s="57"/>
      <c r="B30" s="58"/>
      <c r="C30" s="58"/>
      <c r="D30" s="58"/>
      <c r="E30" s="58"/>
      <c r="F30" s="58"/>
      <c r="G30" s="58"/>
      <c r="H30" s="58"/>
      <c r="I30" s="36"/>
      <c r="J30" s="36"/>
      <c r="K30" s="36"/>
      <c r="L30" s="36"/>
      <c r="M30" s="36"/>
      <c r="N30" s="36"/>
      <c r="O30" s="37"/>
      <c r="P30" s="45"/>
    </row>
    <row r="31" spans="1:16" ht="18.75" customHeight="1" x14ac:dyDescent="0.25">
      <c r="A31" s="57" t="s">
        <v>95</v>
      </c>
      <c r="B31" s="58"/>
      <c r="C31" s="58"/>
      <c r="D31" s="58"/>
      <c r="E31" s="58"/>
      <c r="F31" s="58"/>
      <c r="G31" s="58"/>
      <c r="H31" s="58"/>
      <c r="I31" s="18"/>
      <c r="J31" s="18"/>
      <c r="K31" s="18"/>
      <c r="L31" s="18"/>
      <c r="M31" s="18"/>
      <c r="N31" s="18"/>
      <c r="O31" s="31"/>
      <c r="P31" s="45"/>
    </row>
    <row r="32" spans="1:16" ht="19.5" customHeight="1" x14ac:dyDescent="0.25">
      <c r="A32" s="57" t="s">
        <v>112</v>
      </c>
      <c r="B32" s="58"/>
      <c r="C32" s="58"/>
      <c r="D32" s="58"/>
      <c r="E32" s="58"/>
      <c r="F32" s="58"/>
      <c r="G32" s="58"/>
      <c r="H32" s="58"/>
      <c r="I32" s="18"/>
      <c r="J32" s="18"/>
      <c r="K32" s="18"/>
      <c r="L32" s="18"/>
      <c r="M32" s="18"/>
      <c r="N32" s="18"/>
      <c r="O32" s="31"/>
      <c r="P32" s="45"/>
    </row>
    <row r="33" spans="1:16" x14ac:dyDescent="0.25">
      <c r="A33" s="41"/>
      <c r="B33" s="42"/>
      <c r="C33" s="42"/>
      <c r="D33" s="42"/>
      <c r="E33" s="42"/>
      <c r="F33" s="42"/>
      <c r="G33" s="42"/>
      <c r="H33" s="42"/>
      <c r="I33" s="18"/>
      <c r="J33" s="18"/>
      <c r="K33" s="18"/>
      <c r="L33" s="18"/>
      <c r="M33" s="18"/>
      <c r="N33" s="18"/>
      <c r="O33" s="31"/>
      <c r="P33" s="45"/>
    </row>
    <row r="34" spans="1:16" x14ac:dyDescent="0.25">
      <c r="A34" s="41"/>
      <c r="B34" s="42"/>
      <c r="C34" s="42"/>
      <c r="D34" s="42"/>
      <c r="E34" s="42"/>
      <c r="F34" s="42"/>
      <c r="G34" s="42"/>
      <c r="H34" s="42"/>
      <c r="I34" s="18"/>
      <c r="J34" s="18"/>
      <c r="K34" s="18"/>
      <c r="L34" s="18"/>
      <c r="M34" s="18"/>
      <c r="N34" s="18"/>
      <c r="O34" s="31"/>
      <c r="P34" s="45"/>
    </row>
    <row r="35" spans="1:16" x14ac:dyDescent="0.25">
      <c r="A35" s="41"/>
      <c r="B35" s="42"/>
      <c r="C35" s="42"/>
      <c r="D35" s="42"/>
      <c r="E35" s="42"/>
      <c r="F35" s="42"/>
      <c r="G35" s="42"/>
      <c r="H35" s="42"/>
      <c r="I35" s="18"/>
      <c r="J35" s="18"/>
      <c r="K35" s="18"/>
      <c r="L35" s="18"/>
      <c r="M35" s="18"/>
      <c r="N35" s="18"/>
      <c r="O35" s="31"/>
      <c r="P35" s="45"/>
    </row>
    <row r="36" spans="1:16" x14ac:dyDescent="0.25">
      <c r="A36" s="41"/>
      <c r="B36" s="42"/>
      <c r="C36" s="42"/>
      <c r="D36" s="42"/>
      <c r="E36" s="42"/>
      <c r="F36" s="42"/>
      <c r="G36" s="42"/>
      <c r="H36" s="42"/>
      <c r="I36" s="18"/>
      <c r="J36" s="18"/>
      <c r="K36" s="18"/>
      <c r="L36" s="18"/>
      <c r="M36" s="18"/>
      <c r="N36" s="18"/>
      <c r="O36" s="31"/>
      <c r="P36" s="45"/>
    </row>
    <row r="37" spans="1:16" x14ac:dyDescent="0.25">
      <c r="A37" s="41"/>
      <c r="B37" s="42"/>
      <c r="C37" s="42"/>
      <c r="D37" s="42"/>
      <c r="E37" s="42"/>
      <c r="F37" s="42"/>
      <c r="G37" s="42"/>
      <c r="H37" s="42"/>
      <c r="I37" s="18"/>
      <c r="J37" s="18"/>
      <c r="K37" s="18"/>
      <c r="L37" s="18"/>
      <c r="M37" s="18"/>
      <c r="N37" s="18"/>
      <c r="O37" s="31"/>
      <c r="P37" s="45"/>
    </row>
    <row r="38" spans="1:16" x14ac:dyDescent="0.25">
      <c r="A38" s="41"/>
      <c r="B38" s="42"/>
      <c r="C38" s="42"/>
      <c r="D38" s="42"/>
      <c r="E38" s="42"/>
      <c r="F38" s="42"/>
      <c r="G38" s="42"/>
      <c r="H38" s="42"/>
      <c r="I38" s="18"/>
      <c r="J38" s="18"/>
      <c r="K38" s="18"/>
      <c r="L38" s="18"/>
      <c r="M38" s="18"/>
      <c r="N38" s="18"/>
      <c r="O38" s="31"/>
      <c r="P38" s="45"/>
    </row>
    <row r="39" spans="1:16" x14ac:dyDescent="0.25">
      <c r="A39" s="41"/>
      <c r="B39" s="42"/>
      <c r="C39" s="42"/>
      <c r="D39" s="42"/>
      <c r="E39" s="42"/>
      <c r="F39" s="42"/>
      <c r="G39" s="42"/>
      <c r="H39" s="42"/>
      <c r="I39" s="18"/>
      <c r="J39" s="18"/>
      <c r="K39" s="18"/>
      <c r="L39" s="18"/>
      <c r="M39" s="18"/>
      <c r="N39" s="18"/>
      <c r="O39" s="31"/>
      <c r="P39" s="45"/>
    </row>
    <row r="40" spans="1:16" x14ac:dyDescent="0.25">
      <c r="A40" s="59" t="s">
        <v>96</v>
      </c>
      <c r="B40" s="60"/>
      <c r="C40" s="60"/>
      <c r="D40" s="60"/>
      <c r="E40" s="60"/>
      <c r="F40" s="60"/>
      <c r="G40" s="60"/>
      <c r="H40" s="60"/>
      <c r="I40" s="18"/>
      <c r="J40" s="18"/>
      <c r="K40" s="18"/>
      <c r="L40" s="18"/>
      <c r="M40" s="18"/>
      <c r="N40" s="18"/>
      <c r="O40" s="31"/>
      <c r="P40" s="45"/>
    </row>
    <row r="41" spans="1:16" x14ac:dyDescent="0.25">
      <c r="A41" s="59"/>
      <c r="B41" s="60"/>
      <c r="C41" s="60"/>
      <c r="D41" s="60"/>
      <c r="E41" s="60"/>
      <c r="F41" s="60"/>
      <c r="G41" s="60"/>
      <c r="H41" s="60"/>
      <c r="I41" s="18"/>
      <c r="J41" s="18"/>
      <c r="K41" s="18"/>
      <c r="L41" s="18"/>
      <c r="M41" s="18"/>
      <c r="N41" s="18"/>
      <c r="O41" s="31"/>
      <c r="P41" s="45"/>
    </row>
    <row r="42" spans="1:16" x14ac:dyDescent="0.25">
      <c r="A42" s="35"/>
      <c r="B42" s="18"/>
      <c r="C42" s="18"/>
      <c r="D42" s="18"/>
      <c r="E42" s="18"/>
      <c r="F42" s="18"/>
      <c r="G42" s="18"/>
      <c r="H42" s="18"/>
      <c r="I42" s="18"/>
      <c r="J42" s="18"/>
      <c r="K42" s="18"/>
      <c r="L42" s="18"/>
      <c r="M42" s="18"/>
      <c r="N42" s="18"/>
      <c r="O42" s="31"/>
      <c r="P42" s="45"/>
    </row>
    <row r="43" spans="1:16" x14ac:dyDescent="0.25">
      <c r="A43" s="35"/>
      <c r="B43" s="18"/>
      <c r="C43" s="18"/>
      <c r="D43" s="18"/>
      <c r="E43" s="18"/>
      <c r="F43" s="18"/>
      <c r="G43" s="18"/>
      <c r="H43" s="18"/>
      <c r="I43" s="18"/>
      <c r="J43" s="18"/>
      <c r="K43" s="18"/>
      <c r="L43" s="18"/>
      <c r="M43" s="18"/>
      <c r="N43" s="18"/>
      <c r="O43" s="31"/>
      <c r="P43" s="45"/>
    </row>
    <row r="44" spans="1:16" x14ac:dyDescent="0.25">
      <c r="A44" s="35"/>
      <c r="B44" s="18"/>
      <c r="C44" s="18"/>
      <c r="D44" s="18"/>
      <c r="E44" s="18"/>
      <c r="F44" s="18"/>
      <c r="G44" s="18"/>
      <c r="H44" s="18"/>
      <c r="I44" s="18"/>
      <c r="J44" s="18"/>
      <c r="K44" s="18"/>
      <c r="L44" s="18"/>
      <c r="M44" s="18"/>
      <c r="N44" s="18"/>
      <c r="O44" s="31"/>
      <c r="P44" s="45"/>
    </row>
    <row r="45" spans="1:16" x14ac:dyDescent="0.25">
      <c r="A45" s="35"/>
      <c r="B45" s="18"/>
      <c r="C45" s="18"/>
      <c r="D45" s="18"/>
      <c r="E45" s="18"/>
      <c r="F45" s="18"/>
      <c r="G45" s="18"/>
      <c r="H45" s="18"/>
      <c r="I45" s="18"/>
      <c r="J45" s="18"/>
      <c r="K45" s="18"/>
      <c r="L45" s="18"/>
      <c r="M45" s="18"/>
      <c r="N45" s="18"/>
      <c r="O45" s="31"/>
      <c r="P45" s="45"/>
    </row>
    <row r="46" spans="1:16" x14ac:dyDescent="0.25">
      <c r="A46" s="35"/>
      <c r="B46" s="18"/>
      <c r="C46" s="18"/>
      <c r="D46" s="18"/>
      <c r="E46" s="18"/>
      <c r="F46" s="18"/>
      <c r="G46" s="18"/>
      <c r="H46" s="18"/>
      <c r="I46" s="18"/>
      <c r="J46" s="18"/>
      <c r="K46" s="18"/>
      <c r="L46" s="18"/>
      <c r="M46" s="18"/>
      <c r="N46" s="18"/>
      <c r="O46" s="31"/>
      <c r="P46" s="45"/>
    </row>
    <row r="47" spans="1:16" x14ac:dyDescent="0.25">
      <c r="A47" s="35"/>
      <c r="B47" s="18"/>
      <c r="C47" s="18"/>
      <c r="D47" s="18"/>
      <c r="E47" s="18"/>
      <c r="F47" s="18"/>
      <c r="G47" s="18"/>
      <c r="H47" s="18"/>
      <c r="I47" s="18"/>
      <c r="J47" s="18"/>
      <c r="K47" s="18"/>
      <c r="L47" s="18"/>
      <c r="M47" s="18"/>
      <c r="N47" s="18"/>
      <c r="O47" s="31"/>
      <c r="P47" s="45"/>
    </row>
    <row r="48" spans="1:16" x14ac:dyDescent="0.25">
      <c r="A48" s="35"/>
      <c r="B48" s="18"/>
      <c r="C48" s="18"/>
      <c r="D48" s="18"/>
      <c r="E48" s="18"/>
      <c r="F48" s="18"/>
      <c r="G48" s="18"/>
      <c r="H48" s="18"/>
      <c r="I48" s="18"/>
      <c r="J48" s="18"/>
      <c r="K48" s="18"/>
      <c r="L48" s="18"/>
      <c r="M48" s="18"/>
      <c r="N48" s="18"/>
      <c r="O48" s="31"/>
      <c r="P48" s="45"/>
    </row>
    <row r="49" spans="1:16" x14ac:dyDescent="0.25">
      <c r="A49" s="35"/>
      <c r="B49" s="18"/>
      <c r="C49" s="18"/>
      <c r="D49" s="18"/>
      <c r="E49" s="18"/>
      <c r="F49" s="18"/>
      <c r="G49" s="18"/>
      <c r="H49" s="18"/>
      <c r="I49" s="18"/>
      <c r="J49" s="18"/>
      <c r="K49" s="18"/>
      <c r="L49" s="18"/>
      <c r="M49" s="18"/>
      <c r="N49" s="18"/>
      <c r="O49" s="31"/>
      <c r="P49" s="45"/>
    </row>
    <row r="50" spans="1:16" ht="15.75" thickBot="1" x14ac:dyDescent="0.3">
      <c r="A50" s="38"/>
      <c r="B50" s="39"/>
      <c r="C50" s="39"/>
      <c r="D50" s="39"/>
      <c r="E50" s="39"/>
      <c r="F50" s="39"/>
      <c r="G50" s="39"/>
      <c r="H50" s="39"/>
      <c r="I50" s="39"/>
      <c r="J50" s="39"/>
      <c r="K50" s="39"/>
      <c r="L50" s="39"/>
      <c r="M50" s="39"/>
      <c r="N50" s="39"/>
      <c r="O50" s="40"/>
      <c r="P50" s="45"/>
    </row>
    <row r="51" spans="1:16" x14ac:dyDescent="0.25">
      <c r="A51" s="47"/>
      <c r="B51" s="47"/>
      <c r="C51" s="47"/>
      <c r="D51" s="47"/>
      <c r="E51" s="47"/>
      <c r="F51" s="47"/>
      <c r="G51" s="47"/>
      <c r="H51" s="47"/>
      <c r="I51" s="47"/>
      <c r="J51" s="47"/>
      <c r="K51" s="47"/>
      <c r="L51" s="47"/>
      <c r="M51" s="47"/>
      <c r="N51" s="47"/>
      <c r="O51" s="47"/>
      <c r="P51" s="45"/>
    </row>
    <row r="52" spans="1:16" ht="15.75" thickBot="1" x14ac:dyDescent="0.3">
      <c r="A52" s="45"/>
      <c r="B52" s="45"/>
      <c r="C52" s="45"/>
      <c r="D52" s="45"/>
      <c r="E52" s="45"/>
      <c r="F52" s="45"/>
      <c r="G52" s="45"/>
      <c r="H52" s="45"/>
      <c r="I52" s="45"/>
      <c r="J52" s="45"/>
      <c r="K52" s="45"/>
      <c r="L52" s="45"/>
      <c r="M52" s="45"/>
      <c r="N52" s="45"/>
      <c r="O52" s="45"/>
      <c r="P52" s="45"/>
    </row>
    <row r="53" spans="1:16" x14ac:dyDescent="0.25">
      <c r="A53" s="27" t="s">
        <v>97</v>
      </c>
      <c r="B53" s="28"/>
      <c r="C53" s="28"/>
      <c r="D53" s="28"/>
      <c r="E53" s="28"/>
      <c r="F53" s="28"/>
      <c r="G53" s="28"/>
      <c r="H53" s="28"/>
      <c r="I53" s="28"/>
      <c r="J53" s="28"/>
      <c r="K53" s="28"/>
      <c r="L53" s="28"/>
      <c r="M53" s="28"/>
      <c r="N53" s="28"/>
      <c r="O53" s="29"/>
      <c r="P53" s="45"/>
    </row>
    <row r="54" spans="1:16" x14ac:dyDescent="0.25">
      <c r="A54" s="35"/>
      <c r="B54" s="18"/>
      <c r="C54" s="18"/>
      <c r="D54" s="18"/>
      <c r="E54" s="18"/>
      <c r="F54" s="18"/>
      <c r="G54" s="18"/>
      <c r="H54" s="18"/>
      <c r="I54" s="18"/>
      <c r="J54" s="18"/>
      <c r="K54" s="18"/>
      <c r="L54" s="18"/>
      <c r="M54" s="18"/>
      <c r="N54" s="18"/>
      <c r="O54" s="31"/>
      <c r="P54" s="45"/>
    </row>
    <row r="55" spans="1:16" x14ac:dyDescent="0.25">
      <c r="A55" s="35" t="s">
        <v>98</v>
      </c>
      <c r="B55" s="18"/>
      <c r="C55" s="18"/>
      <c r="D55" s="18"/>
      <c r="E55" s="18"/>
      <c r="F55" s="18"/>
      <c r="G55" s="18"/>
      <c r="H55" s="18"/>
      <c r="I55" s="18"/>
      <c r="J55" s="18"/>
      <c r="K55" s="18"/>
      <c r="L55" s="18"/>
      <c r="M55" s="18"/>
      <c r="N55" s="18"/>
      <c r="O55" s="31"/>
      <c r="P55" s="45"/>
    </row>
    <row r="56" spans="1:16" x14ac:dyDescent="0.25">
      <c r="A56" s="35" t="s">
        <v>99</v>
      </c>
      <c r="B56" s="18"/>
      <c r="C56" s="18"/>
      <c r="D56" s="18"/>
      <c r="E56" s="18"/>
      <c r="F56" s="18"/>
      <c r="G56" s="18"/>
      <c r="H56" s="18"/>
      <c r="I56" s="18"/>
      <c r="J56" s="18"/>
      <c r="K56" s="18"/>
      <c r="L56" s="18"/>
      <c r="M56" s="18"/>
      <c r="N56" s="18"/>
      <c r="O56" s="31"/>
      <c r="P56" s="45"/>
    </row>
    <row r="57" spans="1:16" ht="15.75" thickBot="1" x14ac:dyDescent="0.3">
      <c r="A57" s="38"/>
      <c r="B57" s="39"/>
      <c r="C57" s="39"/>
      <c r="D57" s="39"/>
      <c r="E57" s="39"/>
      <c r="F57" s="39"/>
      <c r="G57" s="39"/>
      <c r="H57" s="39"/>
      <c r="I57" s="39"/>
      <c r="J57" s="39"/>
      <c r="K57" s="39"/>
      <c r="L57" s="39"/>
      <c r="M57" s="39"/>
      <c r="N57" s="39"/>
      <c r="O57" s="40"/>
      <c r="P57" s="45"/>
    </row>
    <row r="58" spans="1:16" x14ac:dyDescent="0.25">
      <c r="A58" s="45"/>
      <c r="B58" s="45"/>
      <c r="C58" s="45"/>
      <c r="D58" s="45"/>
      <c r="E58" s="45"/>
      <c r="F58" s="45"/>
      <c r="G58" s="45"/>
      <c r="H58" s="45"/>
      <c r="I58" s="45"/>
      <c r="J58" s="45"/>
      <c r="K58" s="45"/>
      <c r="L58" s="45"/>
      <c r="M58" s="45"/>
      <c r="N58" s="45"/>
      <c r="O58" s="45"/>
      <c r="P58" s="45"/>
    </row>
    <row r="59" spans="1:16" x14ac:dyDescent="0.25">
      <c r="A59" s="45"/>
      <c r="B59" s="45"/>
      <c r="C59" s="45"/>
      <c r="D59" s="45"/>
      <c r="E59" s="45"/>
      <c r="F59" s="45"/>
      <c r="G59" s="45"/>
      <c r="H59" s="45"/>
      <c r="I59" s="45"/>
      <c r="J59" s="45"/>
      <c r="K59" s="45"/>
      <c r="L59" s="45"/>
      <c r="M59" s="45"/>
      <c r="N59" s="45"/>
      <c r="O59" s="45"/>
      <c r="P59" s="45"/>
    </row>
  </sheetData>
  <sheetProtection sheet="1" objects="1" scenarios="1" selectLockedCells="1" selectUnlockedCells="1"/>
  <mergeCells count="8">
    <mergeCell ref="A27:H28"/>
    <mergeCell ref="A29:H30"/>
    <mergeCell ref="A31:H31"/>
    <mergeCell ref="A40:H41"/>
    <mergeCell ref="A4:O6"/>
    <mergeCell ref="A15:I18"/>
    <mergeCell ref="A19:I19"/>
    <mergeCell ref="A32:H32"/>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workbookViewId="0">
      <selection activeCell="E29" sqref="E29"/>
    </sheetView>
  </sheetViews>
  <sheetFormatPr baseColWidth="10" defaultRowHeight="15" x14ac:dyDescent="0.25"/>
  <cols>
    <col min="1" max="1" width="3.5703125" customWidth="1"/>
    <col min="3" max="3" width="18" bestFit="1" customWidth="1"/>
    <col min="4" max="4" width="18" hidden="1" customWidth="1"/>
    <col min="5" max="5" width="18" customWidth="1"/>
    <col min="6" max="6" width="16.42578125" hidden="1" customWidth="1"/>
    <col min="7" max="8" width="3.140625" hidden="1" customWidth="1"/>
    <col min="9" max="9" width="18.7109375" style="53" bestFit="1" customWidth="1"/>
  </cols>
  <sheetData>
    <row r="1" spans="1:13" s="10" customFormat="1" x14ac:dyDescent="0.25">
      <c r="A1" s="10" t="s">
        <v>5</v>
      </c>
      <c r="B1" s="10" t="s">
        <v>3</v>
      </c>
      <c r="C1" s="10" t="s">
        <v>4</v>
      </c>
      <c r="D1" s="10" t="s">
        <v>102</v>
      </c>
      <c r="E1" s="10" t="s">
        <v>7</v>
      </c>
      <c r="F1" s="10" t="s">
        <v>103</v>
      </c>
      <c r="I1" s="52" t="s">
        <v>6</v>
      </c>
      <c r="K1" s="21" t="s">
        <v>75</v>
      </c>
      <c r="L1" s="21" t="s">
        <v>73</v>
      </c>
      <c r="M1" s="21" t="s">
        <v>74</v>
      </c>
    </row>
    <row r="2" spans="1:13" x14ac:dyDescent="0.25">
      <c r="A2">
        <v>1</v>
      </c>
      <c r="B2" s="15" t="s">
        <v>22</v>
      </c>
      <c r="C2" s="15" t="s">
        <v>23</v>
      </c>
      <c r="D2" s="16" t="str">
        <f>IF(B2="",A2,"")</f>
        <v/>
      </c>
      <c r="E2" s="16">
        <v>7</v>
      </c>
      <c r="F2" s="16">
        <f t="shared" ref="F2:F31" si="0">IF(E2&lt;&gt;"",E2,D2)</f>
        <v>7</v>
      </c>
      <c r="G2">
        <f t="shared" ref="G2:G31" si="1">COUNTIF($B$2:$B$31,B2)</f>
        <v>1</v>
      </c>
      <c r="H2">
        <f>COUNTIF($E$2:$E$31,E2)</f>
        <v>1</v>
      </c>
      <c r="I2" s="53" t="str">
        <f t="shared" ref="I2:I31" si="2">IF(G2=1,B2,B2&amp;" "&amp;LEFT(C2,2)&amp;".")</f>
        <v>Michael</v>
      </c>
      <c r="K2" s="22" t="s">
        <v>76</v>
      </c>
      <c r="L2" s="22" t="s">
        <v>77</v>
      </c>
      <c r="M2" s="22" t="s">
        <v>78</v>
      </c>
    </row>
    <row r="3" spans="1:13" x14ac:dyDescent="0.25">
      <c r="A3">
        <v>2</v>
      </c>
      <c r="B3" s="15" t="s">
        <v>24</v>
      </c>
      <c r="C3" s="15" t="s">
        <v>25</v>
      </c>
      <c r="D3" s="16" t="str">
        <f t="shared" ref="D3:D31" si="3">IF(B3="",A3,"")</f>
        <v/>
      </c>
      <c r="E3" s="16"/>
      <c r="F3" s="16" t="str">
        <f t="shared" si="0"/>
        <v/>
      </c>
      <c r="G3">
        <f t="shared" si="1"/>
        <v>1</v>
      </c>
      <c r="H3">
        <f t="shared" ref="H3:H31" si="4">COUNTIF($E$2:$E$31,E3)</f>
        <v>0</v>
      </c>
      <c r="I3" s="53" t="str">
        <f t="shared" si="2"/>
        <v>Mick</v>
      </c>
    </row>
    <row r="4" spans="1:13" x14ac:dyDescent="0.25">
      <c r="A4">
        <v>3</v>
      </c>
      <c r="B4" s="15" t="s">
        <v>26</v>
      </c>
      <c r="C4" s="15" t="s">
        <v>27</v>
      </c>
      <c r="D4" s="16" t="str">
        <f t="shared" si="3"/>
        <v/>
      </c>
      <c r="E4" s="16"/>
      <c r="F4" s="16" t="str">
        <f t="shared" si="0"/>
        <v/>
      </c>
      <c r="G4">
        <f t="shared" si="1"/>
        <v>1</v>
      </c>
      <c r="H4">
        <f t="shared" si="4"/>
        <v>0</v>
      </c>
      <c r="I4" s="53" t="str">
        <f t="shared" si="2"/>
        <v>Ronnie James</v>
      </c>
    </row>
    <row r="5" spans="1:13" x14ac:dyDescent="0.25">
      <c r="A5">
        <v>4</v>
      </c>
      <c r="B5" s="15" t="s">
        <v>28</v>
      </c>
      <c r="C5" s="15" t="s">
        <v>29</v>
      </c>
      <c r="D5" s="16" t="str">
        <f t="shared" si="3"/>
        <v/>
      </c>
      <c r="E5" s="16"/>
      <c r="F5" s="16" t="str">
        <f t="shared" si="0"/>
        <v/>
      </c>
      <c r="G5">
        <f t="shared" si="1"/>
        <v>1</v>
      </c>
      <c r="H5">
        <f t="shared" si="4"/>
        <v>0</v>
      </c>
      <c r="I5" s="53" t="str">
        <f t="shared" si="2"/>
        <v>Eric</v>
      </c>
    </row>
    <row r="6" spans="1:13" x14ac:dyDescent="0.25">
      <c r="A6">
        <v>5</v>
      </c>
      <c r="B6" s="15" t="s">
        <v>30</v>
      </c>
      <c r="C6" s="15" t="s">
        <v>31</v>
      </c>
      <c r="D6" s="16" t="str">
        <f t="shared" si="3"/>
        <v/>
      </c>
      <c r="E6" s="16"/>
      <c r="F6" s="16" t="str">
        <f t="shared" si="0"/>
        <v/>
      </c>
      <c r="G6">
        <f t="shared" si="1"/>
        <v>1</v>
      </c>
      <c r="H6">
        <f t="shared" si="4"/>
        <v>0</v>
      </c>
      <c r="I6" s="53" t="str">
        <f t="shared" si="2"/>
        <v>Lemy</v>
      </c>
    </row>
    <row r="7" spans="1:13" x14ac:dyDescent="0.25">
      <c r="A7">
        <v>6</v>
      </c>
      <c r="B7" s="15" t="s">
        <v>32</v>
      </c>
      <c r="C7" s="15" t="s">
        <v>33</v>
      </c>
      <c r="D7" s="16" t="str">
        <f t="shared" si="3"/>
        <v/>
      </c>
      <c r="E7" s="16"/>
      <c r="F7" s="16" t="str">
        <f t="shared" si="0"/>
        <v/>
      </c>
      <c r="G7">
        <f t="shared" si="1"/>
        <v>1</v>
      </c>
      <c r="H7">
        <f t="shared" si="4"/>
        <v>0</v>
      </c>
      <c r="I7" s="53" t="str">
        <f t="shared" si="2"/>
        <v>Doro</v>
      </c>
    </row>
    <row r="8" spans="1:13" x14ac:dyDescent="0.25">
      <c r="A8">
        <v>7</v>
      </c>
      <c r="B8" s="15" t="s">
        <v>34</v>
      </c>
      <c r="C8" s="15" t="s">
        <v>35</v>
      </c>
      <c r="D8" s="16" t="str">
        <f t="shared" si="3"/>
        <v/>
      </c>
      <c r="E8" s="16"/>
      <c r="F8" s="16" t="str">
        <f t="shared" si="0"/>
        <v/>
      </c>
      <c r="G8">
        <f t="shared" si="1"/>
        <v>1</v>
      </c>
      <c r="H8">
        <f t="shared" si="4"/>
        <v>0</v>
      </c>
      <c r="I8" s="53" t="str">
        <f t="shared" si="2"/>
        <v>Till</v>
      </c>
    </row>
    <row r="9" spans="1:13" x14ac:dyDescent="0.25">
      <c r="A9">
        <v>8</v>
      </c>
      <c r="B9" s="15" t="s">
        <v>36</v>
      </c>
      <c r="C9" s="15" t="s">
        <v>37</v>
      </c>
      <c r="D9" s="16" t="str">
        <f t="shared" si="3"/>
        <v/>
      </c>
      <c r="E9" s="16"/>
      <c r="F9" s="16" t="str">
        <f t="shared" si="0"/>
        <v/>
      </c>
      <c r="G9">
        <f t="shared" si="1"/>
        <v>1</v>
      </c>
      <c r="H9">
        <f t="shared" si="4"/>
        <v>0</v>
      </c>
      <c r="I9" s="53" t="str">
        <f t="shared" si="2"/>
        <v>Janis</v>
      </c>
    </row>
    <row r="10" spans="1:13" x14ac:dyDescent="0.25">
      <c r="A10">
        <v>9</v>
      </c>
      <c r="B10" s="15" t="s">
        <v>38</v>
      </c>
      <c r="C10" s="15" t="s">
        <v>39</v>
      </c>
      <c r="D10" s="16" t="str">
        <f t="shared" si="3"/>
        <v/>
      </c>
      <c r="E10" s="16"/>
      <c r="F10" s="16" t="str">
        <f t="shared" si="0"/>
        <v/>
      </c>
      <c r="G10">
        <f t="shared" si="1"/>
        <v>1</v>
      </c>
      <c r="H10">
        <f t="shared" si="4"/>
        <v>0</v>
      </c>
      <c r="I10" s="53" t="str">
        <f t="shared" si="2"/>
        <v>Aretha</v>
      </c>
    </row>
    <row r="11" spans="1:13" x14ac:dyDescent="0.25">
      <c r="A11">
        <v>10</v>
      </c>
      <c r="B11" s="15" t="s">
        <v>40</v>
      </c>
      <c r="C11" s="15" t="s">
        <v>41</v>
      </c>
      <c r="D11" s="16" t="str">
        <f t="shared" si="3"/>
        <v/>
      </c>
      <c r="E11" s="16"/>
      <c r="F11" s="16" t="str">
        <f t="shared" si="0"/>
        <v/>
      </c>
      <c r="G11">
        <f t="shared" si="1"/>
        <v>1</v>
      </c>
      <c r="H11">
        <f t="shared" si="4"/>
        <v>0</v>
      </c>
      <c r="I11" s="53" t="str">
        <f t="shared" si="2"/>
        <v>Otis</v>
      </c>
    </row>
    <row r="12" spans="1:13" x14ac:dyDescent="0.25">
      <c r="A12">
        <v>11</v>
      </c>
      <c r="B12" s="15" t="s">
        <v>42</v>
      </c>
      <c r="C12" s="15" t="s">
        <v>43</v>
      </c>
      <c r="D12" s="16" t="str">
        <f t="shared" si="3"/>
        <v/>
      </c>
      <c r="E12" s="16"/>
      <c r="F12" s="16" t="str">
        <f t="shared" si="0"/>
        <v/>
      </c>
      <c r="G12">
        <f t="shared" si="1"/>
        <v>1</v>
      </c>
      <c r="H12">
        <f t="shared" si="4"/>
        <v>0</v>
      </c>
      <c r="I12" s="53" t="str">
        <f t="shared" si="2"/>
        <v>Tupac</v>
      </c>
    </row>
    <row r="13" spans="1:13" x14ac:dyDescent="0.25">
      <c r="A13">
        <v>12</v>
      </c>
      <c r="B13" s="15" t="s">
        <v>44</v>
      </c>
      <c r="C13" s="15" t="s">
        <v>45</v>
      </c>
      <c r="D13" s="16" t="str">
        <f t="shared" si="3"/>
        <v/>
      </c>
      <c r="E13" s="16"/>
      <c r="F13" s="16" t="str">
        <f t="shared" si="0"/>
        <v/>
      </c>
      <c r="G13">
        <f t="shared" si="1"/>
        <v>1</v>
      </c>
      <c r="H13">
        <f t="shared" si="4"/>
        <v>0</v>
      </c>
      <c r="I13" s="53" t="str">
        <f t="shared" si="2"/>
        <v>Snoop</v>
      </c>
    </row>
    <row r="14" spans="1:13" x14ac:dyDescent="0.25">
      <c r="A14">
        <v>13</v>
      </c>
      <c r="B14" s="15" t="s">
        <v>46</v>
      </c>
      <c r="C14" s="15" t="s">
        <v>47</v>
      </c>
      <c r="D14" s="16" t="str">
        <f t="shared" si="3"/>
        <v/>
      </c>
      <c r="E14" s="16">
        <v>9</v>
      </c>
      <c r="F14" s="16">
        <f t="shared" si="0"/>
        <v>9</v>
      </c>
      <c r="G14">
        <f t="shared" si="1"/>
        <v>1</v>
      </c>
      <c r="H14">
        <f t="shared" si="4"/>
        <v>1</v>
      </c>
      <c r="I14" s="53" t="str">
        <f t="shared" si="2"/>
        <v>Carlo</v>
      </c>
    </row>
    <row r="15" spans="1:13" x14ac:dyDescent="0.25">
      <c r="A15">
        <v>14</v>
      </c>
      <c r="B15" s="15" t="s">
        <v>48</v>
      </c>
      <c r="C15" s="15" t="s">
        <v>49</v>
      </c>
      <c r="D15" s="16" t="str">
        <f t="shared" si="3"/>
        <v/>
      </c>
      <c r="E15" s="16"/>
      <c r="F15" s="16" t="str">
        <f t="shared" si="0"/>
        <v/>
      </c>
      <c r="G15">
        <f t="shared" si="1"/>
        <v>1</v>
      </c>
      <c r="H15">
        <f t="shared" si="4"/>
        <v>0</v>
      </c>
      <c r="I15" s="53" t="str">
        <f t="shared" si="2"/>
        <v>Charlie</v>
      </c>
    </row>
    <row r="16" spans="1:13" x14ac:dyDescent="0.25">
      <c r="A16">
        <v>15</v>
      </c>
      <c r="B16" s="15" t="s">
        <v>50</v>
      </c>
      <c r="C16" s="15" t="s">
        <v>51</v>
      </c>
      <c r="D16" s="16" t="str">
        <f t="shared" si="3"/>
        <v/>
      </c>
      <c r="E16" s="16"/>
      <c r="F16" s="16" t="str">
        <f t="shared" si="0"/>
        <v/>
      </c>
      <c r="G16">
        <f t="shared" si="1"/>
        <v>1</v>
      </c>
      <c r="H16">
        <f t="shared" si="4"/>
        <v>0</v>
      </c>
      <c r="I16" s="53" t="str">
        <f t="shared" si="2"/>
        <v>Chet</v>
      </c>
    </row>
    <row r="17" spans="1:9" x14ac:dyDescent="0.25">
      <c r="A17">
        <v>16</v>
      </c>
      <c r="B17" s="15" t="s">
        <v>52</v>
      </c>
      <c r="C17" s="15" t="s">
        <v>53</v>
      </c>
      <c r="D17" s="16" t="str">
        <f t="shared" si="3"/>
        <v/>
      </c>
      <c r="E17" s="16"/>
      <c r="F17" s="16" t="str">
        <f t="shared" si="0"/>
        <v/>
      </c>
      <c r="G17">
        <f t="shared" si="1"/>
        <v>1</v>
      </c>
      <c r="H17">
        <f t="shared" si="4"/>
        <v>0</v>
      </c>
      <c r="I17" s="53" t="str">
        <f t="shared" si="2"/>
        <v>Miles</v>
      </c>
    </row>
    <row r="18" spans="1:9" x14ac:dyDescent="0.25">
      <c r="A18">
        <v>17</v>
      </c>
      <c r="B18" s="15" t="s">
        <v>54</v>
      </c>
      <c r="C18" s="15" t="s">
        <v>55</v>
      </c>
      <c r="D18" s="16" t="str">
        <f t="shared" si="3"/>
        <v/>
      </c>
      <c r="E18" s="16"/>
      <c r="F18" s="16" t="str">
        <f t="shared" si="0"/>
        <v/>
      </c>
      <c r="G18">
        <f t="shared" si="1"/>
        <v>1</v>
      </c>
      <c r="H18">
        <f t="shared" si="4"/>
        <v>0</v>
      </c>
      <c r="I18" s="53" t="str">
        <f t="shared" si="2"/>
        <v>Katie</v>
      </c>
    </row>
    <row r="19" spans="1:9" x14ac:dyDescent="0.25">
      <c r="A19">
        <v>18</v>
      </c>
      <c r="B19" s="15" t="s">
        <v>56</v>
      </c>
      <c r="C19" s="15" t="s">
        <v>57</v>
      </c>
      <c r="D19" s="16" t="str">
        <f t="shared" si="3"/>
        <v/>
      </c>
      <c r="E19" s="16"/>
      <c r="F19" s="16" t="str">
        <f t="shared" si="0"/>
        <v/>
      </c>
      <c r="G19">
        <f t="shared" si="1"/>
        <v>1</v>
      </c>
      <c r="H19">
        <f t="shared" si="4"/>
        <v>0</v>
      </c>
      <c r="I19" s="53" t="str">
        <f t="shared" si="2"/>
        <v>Nora</v>
      </c>
    </row>
    <row r="20" spans="1:9" x14ac:dyDescent="0.25">
      <c r="A20">
        <v>19</v>
      </c>
      <c r="B20" s="15" t="s">
        <v>58</v>
      </c>
      <c r="C20" s="15" t="s">
        <v>59</v>
      </c>
      <c r="D20" s="16" t="str">
        <f t="shared" si="3"/>
        <v/>
      </c>
      <c r="E20" s="16"/>
      <c r="F20" s="16" t="str">
        <f t="shared" si="0"/>
        <v/>
      </c>
      <c r="G20">
        <f t="shared" si="1"/>
        <v>2</v>
      </c>
      <c r="H20">
        <f t="shared" si="4"/>
        <v>0</v>
      </c>
      <c r="I20" s="53" t="str">
        <f t="shared" si="2"/>
        <v>John Mc.</v>
      </c>
    </row>
    <row r="21" spans="1:9" x14ac:dyDescent="0.25">
      <c r="A21">
        <v>20</v>
      </c>
      <c r="B21" s="15" t="s">
        <v>58</v>
      </c>
      <c r="C21" s="15" t="s">
        <v>60</v>
      </c>
      <c r="D21" s="16" t="str">
        <f t="shared" si="3"/>
        <v/>
      </c>
      <c r="E21" s="16"/>
      <c r="F21" s="16" t="str">
        <f t="shared" si="0"/>
        <v/>
      </c>
      <c r="G21">
        <f t="shared" si="1"/>
        <v>2</v>
      </c>
      <c r="H21">
        <f t="shared" si="4"/>
        <v>0</v>
      </c>
      <c r="I21" s="53" t="str">
        <f t="shared" si="2"/>
        <v>John Le.</v>
      </c>
    </row>
    <row r="22" spans="1:9" x14ac:dyDescent="0.25">
      <c r="A22">
        <v>21</v>
      </c>
      <c r="B22" s="15" t="s">
        <v>61</v>
      </c>
      <c r="C22" s="15" t="s">
        <v>62</v>
      </c>
      <c r="D22" s="16" t="str">
        <f t="shared" si="3"/>
        <v/>
      </c>
      <c r="E22" s="16"/>
      <c r="F22" s="16" t="str">
        <f t="shared" si="0"/>
        <v/>
      </c>
      <c r="G22">
        <f t="shared" si="1"/>
        <v>2</v>
      </c>
      <c r="H22">
        <f t="shared" si="4"/>
        <v>0</v>
      </c>
      <c r="I22" s="53" t="str">
        <f t="shared" si="2"/>
        <v>Joan Je.</v>
      </c>
    </row>
    <row r="23" spans="1:9" x14ac:dyDescent="0.25">
      <c r="A23">
        <v>22</v>
      </c>
      <c r="B23" s="15" t="s">
        <v>63</v>
      </c>
      <c r="C23" s="15" t="s">
        <v>64</v>
      </c>
      <c r="D23" s="16" t="str">
        <f t="shared" si="3"/>
        <v/>
      </c>
      <c r="E23" s="16"/>
      <c r="F23" s="16" t="str">
        <f t="shared" si="0"/>
        <v/>
      </c>
      <c r="G23">
        <f t="shared" si="1"/>
        <v>1</v>
      </c>
      <c r="H23">
        <f t="shared" si="4"/>
        <v>0</v>
      </c>
      <c r="I23" s="53" t="str">
        <f t="shared" si="2"/>
        <v>Hannes</v>
      </c>
    </row>
    <row r="24" spans="1:9" x14ac:dyDescent="0.25">
      <c r="A24">
        <v>23</v>
      </c>
      <c r="B24" s="15" t="s">
        <v>108</v>
      </c>
      <c r="C24" s="15" t="s">
        <v>109</v>
      </c>
      <c r="D24" s="16" t="str">
        <f t="shared" si="3"/>
        <v/>
      </c>
      <c r="E24" s="16"/>
      <c r="F24" s="16" t="str">
        <f t="shared" si="0"/>
        <v/>
      </c>
      <c r="G24">
        <f t="shared" si="1"/>
        <v>1</v>
      </c>
      <c r="H24">
        <f t="shared" si="4"/>
        <v>0</v>
      </c>
      <c r="I24" s="53" t="str">
        <f t="shared" si="2"/>
        <v>John Lee</v>
      </c>
    </row>
    <row r="25" spans="1:9" x14ac:dyDescent="0.25">
      <c r="A25">
        <v>24</v>
      </c>
      <c r="B25" s="15" t="s">
        <v>61</v>
      </c>
      <c r="C25" s="15" t="s">
        <v>65</v>
      </c>
      <c r="D25" s="16" t="str">
        <f t="shared" si="3"/>
        <v/>
      </c>
      <c r="E25" s="16"/>
      <c r="F25" s="16" t="str">
        <f t="shared" si="0"/>
        <v/>
      </c>
      <c r="G25">
        <f t="shared" si="1"/>
        <v>2</v>
      </c>
      <c r="H25">
        <f t="shared" si="4"/>
        <v>0</v>
      </c>
      <c r="I25" s="53" t="str">
        <f t="shared" si="2"/>
        <v>Joan Ba.</v>
      </c>
    </row>
    <row r="26" spans="1:9" x14ac:dyDescent="0.25">
      <c r="A26">
        <v>25</v>
      </c>
      <c r="B26" s="15" t="s">
        <v>66</v>
      </c>
      <c r="C26" s="15" t="s">
        <v>67</v>
      </c>
      <c r="D26" s="16" t="str">
        <f t="shared" si="3"/>
        <v/>
      </c>
      <c r="E26" s="16"/>
      <c r="F26" s="16" t="str">
        <f t="shared" si="0"/>
        <v/>
      </c>
      <c r="G26">
        <f t="shared" si="1"/>
        <v>1</v>
      </c>
      <c r="H26">
        <f t="shared" si="4"/>
        <v>0</v>
      </c>
      <c r="I26" s="53" t="str">
        <f t="shared" si="2"/>
        <v>Helene</v>
      </c>
    </row>
    <row r="27" spans="1:9" x14ac:dyDescent="0.25">
      <c r="A27">
        <v>26</v>
      </c>
      <c r="B27" s="15" t="s">
        <v>68</v>
      </c>
      <c r="C27" s="15" t="s">
        <v>69</v>
      </c>
      <c r="D27" s="16" t="str">
        <f t="shared" si="3"/>
        <v/>
      </c>
      <c r="E27" s="16"/>
      <c r="F27" s="16" t="str">
        <f t="shared" si="0"/>
        <v/>
      </c>
      <c r="G27">
        <f t="shared" si="1"/>
        <v>1</v>
      </c>
      <c r="H27">
        <f t="shared" si="4"/>
        <v>0</v>
      </c>
      <c r="I27" s="53" t="str">
        <f t="shared" si="2"/>
        <v>Stan</v>
      </c>
    </row>
    <row r="28" spans="1:9" x14ac:dyDescent="0.25">
      <c r="A28">
        <v>27</v>
      </c>
      <c r="B28" s="15" t="s">
        <v>71</v>
      </c>
      <c r="C28" s="15" t="s">
        <v>70</v>
      </c>
      <c r="D28" s="16" t="str">
        <f t="shared" si="3"/>
        <v/>
      </c>
      <c r="E28" s="16"/>
      <c r="F28" s="16" t="str">
        <f t="shared" si="0"/>
        <v/>
      </c>
      <c r="G28">
        <f t="shared" si="1"/>
        <v>1</v>
      </c>
      <c r="H28">
        <f t="shared" si="4"/>
        <v>0</v>
      </c>
      <c r="I28" s="53" t="str">
        <f t="shared" si="2"/>
        <v>Anna Maria</v>
      </c>
    </row>
    <row r="29" spans="1:9" x14ac:dyDescent="0.25">
      <c r="A29">
        <v>28</v>
      </c>
      <c r="B29" s="15" t="s">
        <v>72</v>
      </c>
      <c r="C29" s="15" t="s">
        <v>51</v>
      </c>
      <c r="D29" s="16" t="str">
        <f t="shared" si="3"/>
        <v/>
      </c>
      <c r="E29" s="16"/>
      <c r="F29" s="16" t="str">
        <f t="shared" si="0"/>
        <v/>
      </c>
      <c r="G29">
        <f t="shared" si="1"/>
        <v>1</v>
      </c>
      <c r="H29">
        <f t="shared" si="4"/>
        <v>0</v>
      </c>
      <c r="I29" s="53" t="str">
        <f t="shared" si="2"/>
        <v>Josephine</v>
      </c>
    </row>
    <row r="30" spans="1:9" x14ac:dyDescent="0.25">
      <c r="A30">
        <v>29</v>
      </c>
      <c r="B30" s="15" t="s">
        <v>104</v>
      </c>
      <c r="C30" s="15" t="s">
        <v>105</v>
      </c>
      <c r="D30" s="16" t="str">
        <f t="shared" si="3"/>
        <v/>
      </c>
      <c r="E30" s="16"/>
      <c r="F30" s="16" t="str">
        <f t="shared" si="0"/>
        <v/>
      </c>
      <c r="G30">
        <f t="shared" si="1"/>
        <v>1</v>
      </c>
      <c r="H30">
        <f t="shared" si="4"/>
        <v>0</v>
      </c>
      <c r="I30" s="53" t="str">
        <f t="shared" si="2"/>
        <v>Lea</v>
      </c>
    </row>
    <row r="31" spans="1:9" x14ac:dyDescent="0.25">
      <c r="A31">
        <v>30</v>
      </c>
      <c r="B31" s="15" t="s">
        <v>106</v>
      </c>
      <c r="C31" s="15" t="s">
        <v>107</v>
      </c>
      <c r="D31" s="16" t="str">
        <f t="shared" si="3"/>
        <v/>
      </c>
      <c r="E31" s="16"/>
      <c r="F31" s="16" t="str">
        <f t="shared" si="0"/>
        <v/>
      </c>
      <c r="G31">
        <f t="shared" si="1"/>
        <v>1</v>
      </c>
      <c r="H31">
        <f t="shared" si="4"/>
        <v>0</v>
      </c>
      <c r="I31" s="53" t="str">
        <f t="shared" si="2"/>
        <v>Judith</v>
      </c>
    </row>
    <row r="33" spans="5:6" x14ac:dyDescent="0.25">
      <c r="E33" s="11" t="str">
        <f>IF(30-COUNTBLANK(E2:E31)&lt;SUM(H2:H31),"Platz doppelt vergeben","")</f>
        <v/>
      </c>
      <c r="F33" s="11"/>
    </row>
  </sheetData>
  <sheetProtection sheet="1" objects="1" scenarios="1" selectLockedCells="1"/>
  <conditionalFormatting sqref="E2:E31">
    <cfRule type="duplicateValues" dxfId="0" priority="3"/>
  </conditionalFormatting>
  <dataValidations count="1">
    <dataValidation allowBlank="1" showInputMessage="1" showErrorMessage="1" error="Nur Zahlen von 1 bis 30 möglich" sqref="F2:F31"/>
  </dataValidation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Nur Zahlen von 1 bis 30 möglich">
          <x14:formula1>
            <xm:f>Sitzordnung!$A$4:$A$33</xm:f>
          </x14:formula1>
          <xm:sqref>E2:E31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zoomScale="85" zoomScaleNormal="85" workbookViewId="0">
      <selection activeCell="C1" sqref="C1"/>
    </sheetView>
  </sheetViews>
  <sheetFormatPr baseColWidth="10" defaultRowHeight="15" x14ac:dyDescent="0.25"/>
  <cols>
    <col min="1" max="1" width="5.5703125" customWidth="1"/>
    <col min="2" max="2" width="10" customWidth="1"/>
    <col min="3" max="3" width="6" style="17" customWidth="1"/>
    <col min="4" max="17" width="11.42578125" style="17"/>
    <col min="18" max="18" width="1.85546875" style="17" customWidth="1"/>
    <col min="19" max="19" width="5" customWidth="1"/>
    <col min="20" max="20" width="12.28515625" customWidth="1"/>
  </cols>
  <sheetData>
    <row r="1" spans="1:20" x14ac:dyDescent="0.25">
      <c r="A1" s="19" t="s">
        <v>2</v>
      </c>
      <c r="B1" s="19"/>
      <c r="C1" s="54" t="s">
        <v>110</v>
      </c>
      <c r="S1" s="17"/>
    </row>
    <row r="2" spans="1:20" x14ac:dyDescent="0.25">
      <c r="A2" s="19"/>
      <c r="B2" s="19"/>
      <c r="D2" s="18"/>
      <c r="E2" s="18"/>
      <c r="F2" s="18"/>
      <c r="G2" s="18"/>
      <c r="H2" s="18"/>
      <c r="I2" s="18"/>
      <c r="J2" s="18"/>
      <c r="K2" s="18"/>
      <c r="L2" s="18"/>
      <c r="M2" s="18"/>
      <c r="N2" s="18"/>
      <c r="O2" s="18"/>
      <c r="P2" s="18"/>
    </row>
    <row r="3" spans="1:20" ht="15.75" thickBot="1" x14ac:dyDescent="0.3">
      <c r="A3" s="20" t="s">
        <v>0</v>
      </c>
      <c r="B3" s="20" t="s">
        <v>1</v>
      </c>
      <c r="D3" s="18"/>
      <c r="E3" s="18"/>
      <c r="F3" s="18"/>
      <c r="G3" s="18"/>
      <c r="H3" s="18"/>
      <c r="I3" s="18"/>
      <c r="J3" s="18"/>
      <c r="K3" s="18"/>
      <c r="L3" s="18"/>
      <c r="M3" s="18"/>
      <c r="N3" s="18"/>
      <c r="O3" s="18"/>
      <c r="P3" s="18"/>
    </row>
    <row r="4" spans="1:20" x14ac:dyDescent="0.25">
      <c r="A4" s="20">
        <v>1</v>
      </c>
      <c r="B4" s="20" t="str">
        <f ca="1">IF($C$1="JA","Platz_"&amp;A4,Berechnung!C4)</f>
        <v>Anna Maria</v>
      </c>
      <c r="D4" s="18"/>
      <c r="E4" s="18"/>
      <c r="F4" s="18"/>
      <c r="G4" s="18"/>
      <c r="H4" s="18"/>
      <c r="I4" s="18"/>
      <c r="J4" s="18"/>
      <c r="K4" s="18"/>
      <c r="L4" s="18"/>
      <c r="M4" s="18"/>
      <c r="N4" s="18"/>
      <c r="O4" s="18"/>
      <c r="P4" s="18"/>
      <c r="T4" s="23" t="s">
        <v>83</v>
      </c>
    </row>
    <row r="5" spans="1:20" ht="18.75" x14ac:dyDescent="0.25">
      <c r="A5" s="20">
        <v>2</v>
      </c>
      <c r="B5" s="20" t="str">
        <f ca="1">IF($C$1="JA","Platz_"&amp;A5,Berechnung!C5)</f>
        <v>Helene</v>
      </c>
      <c r="D5" s="18"/>
      <c r="E5" s="18"/>
      <c r="F5" s="18"/>
      <c r="G5" s="18"/>
      <c r="H5" s="18"/>
      <c r="I5" s="18"/>
      <c r="J5" s="18"/>
      <c r="K5" s="18"/>
      <c r="L5" s="18"/>
      <c r="M5" s="18"/>
      <c r="N5" s="18"/>
      <c r="O5" s="18"/>
      <c r="P5" s="18"/>
      <c r="T5" s="26" t="s">
        <v>84</v>
      </c>
    </row>
    <row r="6" spans="1:20" x14ac:dyDescent="0.25">
      <c r="A6" s="20">
        <v>3</v>
      </c>
      <c r="B6" s="20" t="str">
        <f ca="1">IF($C$1="JA","Platz_"&amp;A6,Berechnung!C6)</f>
        <v>John Mc.</v>
      </c>
      <c r="D6" s="18"/>
      <c r="E6" s="18"/>
      <c r="F6" s="18"/>
      <c r="G6" s="18"/>
      <c r="H6" s="18"/>
      <c r="I6" s="18"/>
      <c r="J6" s="18"/>
      <c r="K6" s="18"/>
      <c r="L6" s="18"/>
      <c r="M6" s="18"/>
      <c r="N6" s="18"/>
      <c r="O6" s="18"/>
      <c r="P6" s="18"/>
      <c r="T6" s="24" t="s">
        <v>79</v>
      </c>
    </row>
    <row r="7" spans="1:20" x14ac:dyDescent="0.25">
      <c r="A7" s="20">
        <v>4</v>
      </c>
      <c r="B7" s="20" t="str">
        <f ca="1">IF($C$1="JA","Platz_"&amp;A7,Berechnung!C7)</f>
        <v>Lea</v>
      </c>
      <c r="D7" s="18"/>
      <c r="E7" s="18"/>
      <c r="F7" s="18"/>
      <c r="G7" s="18"/>
      <c r="H7" s="18"/>
      <c r="I7" s="18"/>
      <c r="J7" s="18"/>
      <c r="K7" s="18"/>
      <c r="L7" s="18"/>
      <c r="M7" s="18"/>
      <c r="N7" s="18"/>
      <c r="O7" s="18"/>
      <c r="P7" s="18"/>
      <c r="T7" s="24" t="s">
        <v>80</v>
      </c>
    </row>
    <row r="8" spans="1:20" x14ac:dyDescent="0.25">
      <c r="A8" s="20">
        <v>5</v>
      </c>
      <c r="B8" s="20" t="str">
        <f ca="1">IF($C$1="JA","Platz_"&amp;A8,Berechnung!C8)</f>
        <v>Otis</v>
      </c>
      <c r="D8" s="18"/>
      <c r="E8" s="18"/>
      <c r="F8" s="18"/>
      <c r="G8" s="18"/>
      <c r="H8" s="18"/>
      <c r="I8" s="18"/>
      <c r="J8" s="18"/>
      <c r="K8" s="18"/>
      <c r="L8" s="18"/>
      <c r="M8" s="18"/>
      <c r="N8" s="18"/>
      <c r="O8" s="18"/>
      <c r="P8" s="18"/>
      <c r="T8" s="24" t="s">
        <v>81</v>
      </c>
    </row>
    <row r="9" spans="1:20" ht="15.75" thickBot="1" x14ac:dyDescent="0.3">
      <c r="A9" s="20">
        <v>6</v>
      </c>
      <c r="B9" s="20" t="str">
        <f ca="1">IF($C$1="JA","Platz_"&amp;A9,Berechnung!C9)</f>
        <v>Charlie</v>
      </c>
      <c r="D9" s="18"/>
      <c r="E9" s="18"/>
      <c r="F9" s="18"/>
      <c r="G9" s="18"/>
      <c r="H9" s="18"/>
      <c r="I9" s="18"/>
      <c r="J9" s="18"/>
      <c r="K9" s="18"/>
      <c r="L9" s="18"/>
      <c r="M9" s="18"/>
      <c r="N9" s="18"/>
      <c r="O9" s="18"/>
      <c r="P9" s="18"/>
      <c r="T9" s="25" t="s">
        <v>82</v>
      </c>
    </row>
    <row r="10" spans="1:20" x14ac:dyDescent="0.25">
      <c r="A10" s="20">
        <v>7</v>
      </c>
      <c r="B10" s="20" t="str">
        <f>IF($C$1="JA","Platz_"&amp;A10,Berechnung!C10)</f>
        <v>Michael</v>
      </c>
      <c r="D10" s="18"/>
      <c r="E10" s="18"/>
      <c r="F10" s="18"/>
      <c r="G10" s="18"/>
      <c r="H10" s="18"/>
      <c r="I10" s="18"/>
      <c r="J10" s="18"/>
      <c r="K10" s="18"/>
      <c r="L10" s="18"/>
      <c r="M10" s="18"/>
      <c r="N10" s="18"/>
      <c r="O10" s="18"/>
      <c r="P10" s="18"/>
    </row>
    <row r="11" spans="1:20" x14ac:dyDescent="0.25">
      <c r="A11" s="20">
        <v>8</v>
      </c>
      <c r="B11" s="20" t="str">
        <f ca="1">IF($C$1="JA","Platz_"&amp;A11,Berechnung!C11)</f>
        <v>Lemy</v>
      </c>
      <c r="D11" s="18"/>
      <c r="E11" s="18"/>
      <c r="F11" s="18"/>
      <c r="G11" s="18"/>
      <c r="H11" s="18"/>
      <c r="I11" s="18"/>
      <c r="J11" s="18"/>
      <c r="K11" s="18"/>
      <c r="L11" s="18"/>
      <c r="M11" s="18"/>
      <c r="N11" s="18"/>
      <c r="O11" s="18"/>
      <c r="P11" s="18"/>
    </row>
    <row r="12" spans="1:20" x14ac:dyDescent="0.25">
      <c r="A12" s="20">
        <v>9</v>
      </c>
      <c r="B12" s="20" t="str">
        <f>IF($C$1="JA","Platz_"&amp;A12,Berechnung!C12)</f>
        <v>Carlo</v>
      </c>
      <c r="D12" s="18"/>
      <c r="E12" s="18"/>
      <c r="F12" s="18"/>
      <c r="G12" s="18"/>
      <c r="H12" s="18"/>
      <c r="I12" s="18"/>
      <c r="J12" s="18"/>
      <c r="K12" s="18"/>
      <c r="L12" s="18"/>
      <c r="M12" s="18"/>
      <c r="N12" s="18"/>
      <c r="O12" s="18"/>
      <c r="P12" s="18"/>
    </row>
    <row r="13" spans="1:20" x14ac:dyDescent="0.25">
      <c r="A13" s="20">
        <v>10</v>
      </c>
      <c r="B13" s="20" t="str">
        <f ca="1">IF($C$1="JA","Platz_"&amp;A13,Berechnung!C13)</f>
        <v>Snoop</v>
      </c>
      <c r="D13" s="18"/>
      <c r="E13" s="18"/>
      <c r="F13" s="18"/>
      <c r="G13" s="18"/>
      <c r="H13" s="18"/>
      <c r="I13" s="18"/>
      <c r="J13" s="18"/>
      <c r="K13" s="18"/>
      <c r="L13" s="18"/>
      <c r="M13" s="18"/>
      <c r="N13" s="18"/>
      <c r="O13" s="18"/>
      <c r="P13" s="18"/>
    </row>
    <row r="14" spans="1:20" x14ac:dyDescent="0.25">
      <c r="A14" s="20">
        <v>11</v>
      </c>
      <c r="B14" s="20" t="str">
        <f ca="1">IF($C$1="JA","Platz_"&amp;A14,Berechnung!C14)</f>
        <v>Janis</v>
      </c>
      <c r="D14" s="18"/>
      <c r="E14" s="18"/>
      <c r="F14" s="18"/>
      <c r="G14" s="18"/>
      <c r="H14" s="18"/>
      <c r="I14" s="18"/>
      <c r="J14" s="18"/>
      <c r="K14" s="18"/>
      <c r="L14" s="18"/>
      <c r="M14" s="18"/>
      <c r="N14" s="18"/>
      <c r="O14" s="18"/>
      <c r="P14" s="18"/>
    </row>
    <row r="15" spans="1:20" x14ac:dyDescent="0.25">
      <c r="A15" s="20">
        <v>12</v>
      </c>
      <c r="B15" s="20" t="str">
        <f ca="1">IF($C$1="JA","Platz_"&amp;A15,Berechnung!C15)</f>
        <v>Eric</v>
      </c>
      <c r="D15" s="18"/>
      <c r="E15" s="18"/>
      <c r="F15" s="18"/>
      <c r="G15" s="18"/>
      <c r="H15" s="18"/>
      <c r="I15" s="18"/>
      <c r="J15" s="18"/>
      <c r="K15" s="18"/>
      <c r="L15" s="18"/>
      <c r="M15" s="18"/>
      <c r="N15" s="18"/>
      <c r="O15" s="18"/>
      <c r="P15" s="18"/>
    </row>
    <row r="16" spans="1:20" x14ac:dyDescent="0.25">
      <c r="A16" s="20">
        <v>13</v>
      </c>
      <c r="B16" s="20" t="str">
        <f ca="1">IF($C$1="JA","Platz_"&amp;A16,Berechnung!C16)</f>
        <v>Mick</v>
      </c>
      <c r="D16" s="18"/>
      <c r="E16" s="18"/>
      <c r="F16" s="18"/>
      <c r="G16" s="18"/>
      <c r="H16" s="18"/>
      <c r="I16" s="18"/>
      <c r="J16" s="18"/>
      <c r="K16" s="18"/>
      <c r="L16" s="18"/>
      <c r="M16" s="18"/>
      <c r="N16" s="18"/>
      <c r="O16" s="18"/>
      <c r="P16" s="18"/>
    </row>
    <row r="17" spans="1:16" x14ac:dyDescent="0.25">
      <c r="A17" s="20">
        <v>14</v>
      </c>
      <c r="B17" s="20" t="str">
        <f ca="1">IF($C$1="JA","Platz_"&amp;A17,Berechnung!C17)</f>
        <v>John Lee</v>
      </c>
      <c r="D17" s="18"/>
      <c r="E17" s="18"/>
      <c r="F17" s="18"/>
      <c r="G17" s="18"/>
      <c r="H17" s="18"/>
      <c r="I17" s="18"/>
      <c r="J17" s="18"/>
      <c r="K17" s="18"/>
      <c r="L17" s="18"/>
      <c r="M17" s="18"/>
      <c r="N17" s="18"/>
      <c r="O17" s="18"/>
      <c r="P17" s="18"/>
    </row>
    <row r="18" spans="1:16" x14ac:dyDescent="0.25">
      <c r="A18" s="20">
        <v>15</v>
      </c>
      <c r="B18" s="20" t="str">
        <f ca="1">IF($C$1="JA","Platz_"&amp;A18,Berechnung!C18)</f>
        <v>Joan Je.</v>
      </c>
      <c r="D18" s="18"/>
      <c r="E18" s="18"/>
      <c r="F18" s="18"/>
      <c r="G18" s="18"/>
      <c r="H18" s="18"/>
      <c r="I18" s="18"/>
      <c r="J18" s="18"/>
      <c r="K18" s="18"/>
      <c r="L18" s="18"/>
      <c r="M18" s="18"/>
      <c r="N18" s="18"/>
      <c r="O18" s="18"/>
      <c r="P18" s="18"/>
    </row>
    <row r="19" spans="1:16" x14ac:dyDescent="0.25">
      <c r="A19" s="20">
        <v>16</v>
      </c>
      <c r="B19" s="20" t="str">
        <f ca="1">IF($C$1="JA","Platz_"&amp;A19,Berechnung!C19)</f>
        <v>Joan Ba.</v>
      </c>
      <c r="D19" s="18"/>
      <c r="E19" s="18"/>
      <c r="F19" s="18"/>
      <c r="G19" s="18"/>
      <c r="H19" s="18"/>
      <c r="I19" s="18"/>
      <c r="J19" s="18"/>
      <c r="K19" s="18"/>
      <c r="L19" s="18"/>
      <c r="M19" s="18"/>
      <c r="N19" s="18"/>
      <c r="O19" s="18"/>
      <c r="P19" s="18"/>
    </row>
    <row r="20" spans="1:16" x14ac:dyDescent="0.25">
      <c r="A20" s="20">
        <v>17</v>
      </c>
      <c r="B20" s="20" t="str">
        <f ca="1">IF($C$1="JA","Platz_"&amp;A20,Berechnung!C20)</f>
        <v>Hannes</v>
      </c>
      <c r="D20" s="18"/>
      <c r="E20" s="18"/>
      <c r="F20" s="18"/>
      <c r="G20" s="18"/>
      <c r="H20" s="18"/>
      <c r="I20" s="18"/>
      <c r="J20" s="18"/>
      <c r="K20" s="18"/>
      <c r="L20" s="18"/>
      <c r="M20" s="18"/>
      <c r="N20" s="18"/>
      <c r="O20" s="18"/>
      <c r="P20" s="18"/>
    </row>
    <row r="21" spans="1:16" x14ac:dyDescent="0.25">
      <c r="A21" s="20">
        <v>18</v>
      </c>
      <c r="B21" s="20" t="str">
        <f ca="1">IF($C$1="JA","Platz_"&amp;A21,Berechnung!C21)</f>
        <v>Chet</v>
      </c>
      <c r="D21" s="18"/>
      <c r="E21" s="18"/>
      <c r="F21" s="18"/>
      <c r="G21" s="18"/>
      <c r="H21" s="18"/>
      <c r="I21" s="18"/>
      <c r="J21" s="18"/>
      <c r="K21" s="18"/>
      <c r="L21" s="18"/>
      <c r="M21" s="18"/>
      <c r="N21" s="18"/>
      <c r="O21" s="18"/>
      <c r="P21" s="18"/>
    </row>
    <row r="22" spans="1:16" x14ac:dyDescent="0.25">
      <c r="A22" s="20">
        <v>19</v>
      </c>
      <c r="B22" s="20" t="str">
        <f ca="1">IF($C$1="JA","Platz_"&amp;A22,Berechnung!C22)</f>
        <v>Till</v>
      </c>
      <c r="D22" s="18"/>
      <c r="E22" s="18"/>
      <c r="F22" s="18"/>
      <c r="G22" s="18"/>
      <c r="H22" s="18"/>
      <c r="I22" s="18"/>
      <c r="J22" s="18"/>
      <c r="K22" s="18"/>
      <c r="L22" s="18"/>
      <c r="M22" s="18"/>
      <c r="N22" s="18"/>
      <c r="O22" s="18"/>
      <c r="P22" s="18"/>
    </row>
    <row r="23" spans="1:16" x14ac:dyDescent="0.25">
      <c r="A23" s="20">
        <v>20</v>
      </c>
      <c r="B23" s="20" t="str">
        <f ca="1">IF($C$1="JA","Platz_"&amp;A23,Berechnung!C23)</f>
        <v>Josephine</v>
      </c>
      <c r="D23" s="18"/>
      <c r="E23" s="18"/>
      <c r="F23" s="18"/>
      <c r="G23" s="18"/>
      <c r="H23" s="18"/>
      <c r="I23" s="18"/>
      <c r="J23" s="18"/>
      <c r="K23" s="18"/>
      <c r="L23" s="18"/>
      <c r="M23" s="18"/>
      <c r="N23" s="18"/>
      <c r="O23" s="18"/>
      <c r="P23" s="18"/>
    </row>
    <row r="24" spans="1:16" x14ac:dyDescent="0.25">
      <c r="A24" s="20">
        <v>21</v>
      </c>
      <c r="B24" s="20" t="str">
        <f ca="1">IF($C$1="JA","Platz_"&amp;A24,Berechnung!C24)</f>
        <v>Stan</v>
      </c>
      <c r="D24" s="18"/>
      <c r="E24" s="18"/>
      <c r="F24" s="18"/>
      <c r="G24" s="18"/>
      <c r="H24" s="18"/>
      <c r="I24" s="18"/>
      <c r="J24" s="18"/>
      <c r="K24" s="18"/>
      <c r="L24" s="18"/>
      <c r="M24" s="18"/>
      <c r="N24" s="18"/>
      <c r="O24" s="18"/>
      <c r="P24" s="18"/>
    </row>
    <row r="25" spans="1:16" x14ac:dyDescent="0.25">
      <c r="A25" s="20">
        <v>22</v>
      </c>
      <c r="B25" s="20" t="str">
        <f ca="1">IF($C$1="JA","Platz_"&amp;A25,Berechnung!C25)</f>
        <v>Aretha</v>
      </c>
      <c r="D25" s="18"/>
      <c r="E25" s="18"/>
      <c r="F25" s="18"/>
      <c r="G25" s="18"/>
      <c r="H25" s="18"/>
      <c r="I25" s="18"/>
      <c r="J25" s="18"/>
      <c r="K25" s="18"/>
      <c r="L25" s="18"/>
      <c r="M25" s="18"/>
      <c r="N25" s="18"/>
      <c r="O25" s="18"/>
      <c r="P25" s="18"/>
    </row>
    <row r="26" spans="1:16" x14ac:dyDescent="0.25">
      <c r="A26" s="20">
        <v>23</v>
      </c>
      <c r="B26" s="20" t="str">
        <f ca="1">IF($C$1="JA","Platz_"&amp;A26,Berechnung!C26)</f>
        <v>Tupac</v>
      </c>
      <c r="D26" s="18"/>
      <c r="E26" s="18"/>
      <c r="F26" s="18"/>
      <c r="G26" s="18"/>
      <c r="H26" s="18"/>
      <c r="I26" s="18"/>
      <c r="J26" s="18"/>
      <c r="K26" s="18"/>
      <c r="L26" s="18"/>
      <c r="M26" s="18"/>
      <c r="N26" s="18"/>
      <c r="O26" s="18"/>
      <c r="P26" s="18"/>
    </row>
    <row r="27" spans="1:16" x14ac:dyDescent="0.25">
      <c r="A27" s="20">
        <v>24</v>
      </c>
      <c r="B27" s="20" t="str">
        <f ca="1">IF($C$1="JA","Platz_"&amp;A27,Berechnung!C27)</f>
        <v>Miles</v>
      </c>
      <c r="D27" s="18"/>
      <c r="E27" s="18"/>
      <c r="F27" s="18"/>
      <c r="G27" s="18"/>
      <c r="H27" s="18"/>
      <c r="I27" s="18"/>
      <c r="J27" s="18"/>
      <c r="K27" s="18"/>
      <c r="L27" s="18"/>
      <c r="M27" s="18"/>
      <c r="N27" s="18"/>
      <c r="O27" s="18"/>
      <c r="P27" s="18"/>
    </row>
    <row r="28" spans="1:16" x14ac:dyDescent="0.25">
      <c r="A28" s="20">
        <v>25</v>
      </c>
      <c r="B28" s="20" t="str">
        <f ca="1">IF($C$1="JA","Platz_"&amp;A28,Berechnung!C28)</f>
        <v>Judith</v>
      </c>
      <c r="D28" s="18"/>
      <c r="E28" s="18"/>
      <c r="F28" s="18"/>
      <c r="G28" s="18"/>
      <c r="H28" s="18"/>
      <c r="I28" s="18"/>
      <c r="J28" s="18"/>
      <c r="K28" s="18"/>
      <c r="L28" s="18"/>
      <c r="M28" s="18"/>
      <c r="N28" s="18"/>
      <c r="O28" s="18"/>
      <c r="P28" s="18"/>
    </row>
    <row r="29" spans="1:16" x14ac:dyDescent="0.25">
      <c r="A29" s="20">
        <v>26</v>
      </c>
      <c r="B29" s="20" t="str">
        <f ca="1">IF($C$1="JA","Platz_"&amp;A29,Berechnung!C29)</f>
        <v>Katie</v>
      </c>
      <c r="D29" s="18"/>
      <c r="E29" s="18"/>
      <c r="F29" s="18"/>
      <c r="G29" s="18"/>
      <c r="H29" s="18"/>
      <c r="I29" s="18"/>
      <c r="J29" s="18"/>
      <c r="K29" s="18"/>
      <c r="L29" s="18"/>
      <c r="M29" s="18"/>
      <c r="N29" s="18"/>
      <c r="O29" s="18"/>
      <c r="P29" s="18"/>
    </row>
    <row r="30" spans="1:16" x14ac:dyDescent="0.25">
      <c r="A30" s="20">
        <v>27</v>
      </c>
      <c r="B30" s="20" t="str">
        <f ca="1">IF($C$1="JA","Platz_"&amp;A30,Berechnung!C30)</f>
        <v>Ronnie James</v>
      </c>
      <c r="D30" s="18"/>
      <c r="E30" s="18"/>
      <c r="F30" s="18"/>
      <c r="G30" s="18"/>
      <c r="H30" s="18"/>
      <c r="I30" s="18"/>
      <c r="J30" s="18"/>
      <c r="K30" s="18"/>
      <c r="L30" s="18"/>
      <c r="M30" s="18"/>
      <c r="N30" s="18"/>
      <c r="O30" s="18"/>
      <c r="P30" s="18"/>
    </row>
    <row r="31" spans="1:16" x14ac:dyDescent="0.25">
      <c r="A31" s="20">
        <v>28</v>
      </c>
      <c r="B31" s="20" t="str">
        <f ca="1">IF($C$1="JA","Platz_"&amp;A31,Berechnung!C31)</f>
        <v>John Le.</v>
      </c>
      <c r="D31" s="18"/>
      <c r="E31" s="18"/>
      <c r="F31" s="18"/>
      <c r="G31" s="18"/>
      <c r="H31" s="18"/>
      <c r="I31" s="18"/>
      <c r="J31" s="18"/>
      <c r="K31" s="18"/>
      <c r="L31" s="18"/>
      <c r="M31" s="18"/>
      <c r="N31" s="18"/>
      <c r="O31" s="18"/>
      <c r="P31" s="18"/>
    </row>
    <row r="32" spans="1:16" x14ac:dyDescent="0.25">
      <c r="A32" s="20">
        <v>29</v>
      </c>
      <c r="B32" s="20" t="str">
        <f ca="1">IF($C$1="JA","Platz_"&amp;A32,Berechnung!C32)</f>
        <v>Nora</v>
      </c>
      <c r="D32" s="18"/>
      <c r="E32" s="18"/>
      <c r="F32" s="18"/>
      <c r="G32" s="18"/>
      <c r="H32" s="18"/>
      <c r="I32" s="18"/>
      <c r="J32" s="18"/>
      <c r="K32" s="18"/>
      <c r="L32" s="18"/>
      <c r="M32" s="18"/>
      <c r="N32" s="18"/>
      <c r="O32" s="18"/>
      <c r="P32" s="18"/>
    </row>
    <row r="33" spans="1:16" x14ac:dyDescent="0.25">
      <c r="A33" s="20">
        <v>30</v>
      </c>
      <c r="B33" s="20" t="str">
        <f ca="1">IF($C$1="JA","Platz_"&amp;A33,Berechnung!C33)</f>
        <v>Doro</v>
      </c>
      <c r="D33" s="18"/>
      <c r="E33" s="18"/>
      <c r="F33" s="18"/>
      <c r="G33" s="18"/>
      <c r="H33" s="18"/>
      <c r="I33" s="18"/>
      <c r="J33" s="18"/>
      <c r="K33" s="18"/>
      <c r="L33" s="18"/>
      <c r="M33" s="18"/>
      <c r="N33" s="18"/>
      <c r="O33" s="18"/>
      <c r="P33" s="18"/>
    </row>
    <row r="34" spans="1:16" x14ac:dyDescent="0.25">
      <c r="A34" s="19"/>
      <c r="B34" s="19"/>
      <c r="D34" s="18"/>
      <c r="E34" s="18"/>
      <c r="F34" s="18"/>
      <c r="G34" s="18"/>
      <c r="H34" s="18"/>
      <c r="I34" s="18"/>
      <c r="J34" s="18"/>
      <c r="K34" s="18"/>
      <c r="L34" s="18"/>
      <c r="M34" s="18"/>
      <c r="N34" s="18"/>
      <c r="O34" s="18"/>
      <c r="P34" s="18"/>
    </row>
    <row r="35" spans="1:16" x14ac:dyDescent="0.25">
      <c r="A35" s="19"/>
      <c r="B35" s="19"/>
      <c r="D35" s="18"/>
      <c r="E35" s="18"/>
      <c r="F35" s="18"/>
      <c r="G35" s="18"/>
      <c r="H35" s="18"/>
      <c r="I35" s="18"/>
      <c r="J35" s="18"/>
      <c r="K35" s="18"/>
      <c r="L35" s="18"/>
      <c r="M35" s="18"/>
      <c r="N35" s="18"/>
      <c r="O35" s="18"/>
      <c r="P35" s="18"/>
    </row>
    <row r="36" spans="1:16" x14ac:dyDescent="0.25">
      <c r="A36" s="19"/>
      <c r="B36" s="19"/>
    </row>
    <row r="37" spans="1:16" x14ac:dyDescent="0.25">
      <c r="A37" s="19"/>
      <c r="B37" s="19"/>
    </row>
    <row r="38" spans="1:16" x14ac:dyDescent="0.25">
      <c r="A38" s="19"/>
      <c r="B38" s="19"/>
    </row>
    <row r="39" spans="1:16" x14ac:dyDescent="0.25">
      <c r="A39" s="19"/>
      <c r="B39" s="19"/>
      <c r="O39" s="50" t="s">
        <v>101</v>
      </c>
    </row>
    <row r="40" spans="1:16" x14ac:dyDescent="0.25">
      <c r="A40" s="19"/>
      <c r="B40" s="19"/>
      <c r="O40" s="51"/>
    </row>
    <row r="41" spans="1:16" x14ac:dyDescent="0.25">
      <c r="A41" s="19"/>
      <c r="B41" s="19"/>
      <c r="D41" s="17" t="str">
        <f>"Sitzordnung "&amp;Klassenliste!K2&amp;" - Raum "&amp;Klassenliste!L2&amp;" gültig ab "&amp;Klassenliste!M2</f>
        <v>Sitzordnung Klasse 6b - Raum B0.12 gültig ab 01.01.3012</v>
      </c>
    </row>
    <row r="42" spans="1:16" x14ac:dyDescent="0.25">
      <c r="A42" s="19"/>
      <c r="B42" s="19"/>
    </row>
  </sheetData>
  <sheetProtection sheet="1" objects="1" scenarios="1" selectLockedCells="1"/>
  <dataValidations count="1">
    <dataValidation type="list" allowBlank="1" showInputMessage="1" showErrorMessage="1" sqref="C1">
      <formula1>"JA,NEIN"</formula1>
    </dataValidation>
  </dataValidations>
  <hyperlinks>
    <hyperlink ref="O39" r:id="rId1"/>
  </hyperlinks>
  <pageMargins left="0.25" right="0.25" top="0.75" bottom="0.75" header="0.3" footer="0.3"/>
  <pageSetup paperSize="9" scale="8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
  <sheetViews>
    <sheetView topLeftCell="S1" workbookViewId="0">
      <selection activeCell="S10" sqref="S10 L10"/>
    </sheetView>
  </sheetViews>
  <sheetFormatPr baseColWidth="10" defaultRowHeight="15" x14ac:dyDescent="0.25"/>
  <cols>
    <col min="8" max="8" width="12.7109375" bestFit="1" customWidth="1"/>
    <col min="12" max="12" width="13.42578125" bestFit="1" customWidth="1"/>
    <col min="16" max="16" width="16.85546875" bestFit="1" customWidth="1"/>
  </cols>
  <sheetData>
    <row r="1" spans="1:33" x14ac:dyDescent="0.25">
      <c r="A1" s="1" t="s">
        <v>20</v>
      </c>
      <c r="B1" s="2"/>
      <c r="C1" s="3"/>
      <c r="E1" s="1" t="s">
        <v>8</v>
      </c>
      <c r="F1" s="2"/>
      <c r="G1" s="2"/>
      <c r="H1" s="2"/>
      <c r="I1" s="2"/>
      <c r="J1" s="2"/>
      <c r="K1" s="2"/>
      <c r="L1" s="3"/>
      <c r="N1" s="1" t="s">
        <v>15</v>
      </c>
      <c r="O1" s="2"/>
      <c r="P1" s="2"/>
      <c r="Q1" s="2"/>
      <c r="R1" s="2"/>
      <c r="S1" s="2"/>
      <c r="T1" s="2"/>
      <c r="U1" s="2"/>
      <c r="V1" s="3"/>
      <c r="W1" s="5"/>
      <c r="X1" s="1" t="s">
        <v>16</v>
      </c>
      <c r="Y1" s="3"/>
      <c r="Z1" s="5"/>
      <c r="AB1" s="1" t="s">
        <v>18</v>
      </c>
      <c r="AC1" s="2"/>
      <c r="AD1" s="3"/>
      <c r="AF1" t="s">
        <v>20</v>
      </c>
    </row>
    <row r="2" spans="1:33" x14ac:dyDescent="0.25">
      <c r="A2" s="4"/>
      <c r="B2" s="5"/>
      <c r="C2" s="6"/>
      <c r="E2" s="4"/>
      <c r="F2" s="5"/>
      <c r="G2" s="5"/>
      <c r="H2" s="5"/>
      <c r="I2" s="5"/>
      <c r="J2" s="5" t="s">
        <v>13</v>
      </c>
      <c r="K2" s="5"/>
      <c r="L2" s="6"/>
      <c r="N2" s="4"/>
      <c r="O2" s="5"/>
      <c r="P2" s="5"/>
      <c r="Q2" s="5"/>
      <c r="R2" s="5"/>
      <c r="S2" s="5" t="s">
        <v>13</v>
      </c>
      <c r="T2" s="5"/>
      <c r="U2" s="6"/>
      <c r="V2" s="6"/>
      <c r="W2" s="5"/>
      <c r="X2" s="4"/>
      <c r="Y2" s="6"/>
      <c r="Z2" s="5"/>
      <c r="AB2" s="4"/>
      <c r="AC2" s="5"/>
      <c r="AD2" s="6"/>
    </row>
    <row r="3" spans="1:33" x14ac:dyDescent="0.25">
      <c r="A3" s="4" t="s">
        <v>5</v>
      </c>
      <c r="B3" s="5" t="s">
        <v>21</v>
      </c>
      <c r="C3" s="6" t="s">
        <v>1</v>
      </c>
      <c r="E3" s="4" t="s">
        <v>9</v>
      </c>
      <c r="F3" s="5" t="s">
        <v>10</v>
      </c>
      <c r="G3" s="5" t="s">
        <v>11</v>
      </c>
      <c r="H3" s="5" t="s">
        <v>12</v>
      </c>
      <c r="I3" s="5"/>
      <c r="J3" s="5" t="s">
        <v>5</v>
      </c>
      <c r="K3" s="5" t="s">
        <v>14</v>
      </c>
      <c r="L3" s="6" t="s">
        <v>11</v>
      </c>
      <c r="N3" s="4" t="s">
        <v>0</v>
      </c>
      <c r="O3" s="12" t="s">
        <v>16</v>
      </c>
      <c r="P3" s="12" t="s">
        <v>17</v>
      </c>
      <c r="Q3" s="5"/>
      <c r="R3" s="5"/>
      <c r="S3" s="5" t="s">
        <v>5</v>
      </c>
      <c r="T3" s="5" t="s">
        <v>14</v>
      </c>
      <c r="U3" s="6" t="s">
        <v>16</v>
      </c>
      <c r="V3" s="6"/>
      <c r="W3" s="5"/>
      <c r="X3" s="13" t="s">
        <v>0</v>
      </c>
      <c r="Y3" s="14" t="s">
        <v>1</v>
      </c>
      <c r="Z3" s="5"/>
      <c r="AB3" s="4" t="s">
        <v>0</v>
      </c>
      <c r="AC3" s="5" t="s">
        <v>19</v>
      </c>
      <c r="AD3" s="6" t="s">
        <v>1</v>
      </c>
      <c r="AF3" t="s">
        <v>0</v>
      </c>
      <c r="AG3" t="s">
        <v>1</v>
      </c>
    </row>
    <row r="4" spans="1:33" x14ac:dyDescent="0.25">
      <c r="A4" s="4">
        <v>1</v>
      </c>
      <c r="B4" s="5">
        <f>SMALL($AF$4:$AF$33,A4)</f>
        <v>1</v>
      </c>
      <c r="C4" s="6" t="str">
        <f ca="1">VLOOKUP(B4,$AF$4:$AG$33,2,FALSE)</f>
        <v>Anna Maria</v>
      </c>
      <c r="E4" s="4" t="str">
        <f>Klassenliste!I2</f>
        <v>Michael</v>
      </c>
      <c r="F4" s="5" t="str">
        <f>IF(Klassenliste!F2&lt;&gt;"",Berechnung!E4,"")</f>
        <v>Michael</v>
      </c>
      <c r="G4" s="5" t="str">
        <f>IF(F4&lt;&gt;"","",E4)</f>
        <v/>
      </c>
      <c r="H4" s="5">
        <f ca="1">IF(G4="",-5+RAND(),5+RAND())</f>
        <v>-4.9172712487881558</v>
      </c>
      <c r="I4" s="5" t="str">
        <f>G4</f>
        <v/>
      </c>
      <c r="J4" s="5">
        <f>F35+1</f>
        <v>3</v>
      </c>
      <c r="K4" s="5">
        <f ca="1">IF(J4&lt;31,SMALL($H$4:$H$33,J4),40)</f>
        <v>5.0740095154545273</v>
      </c>
      <c r="L4" s="6" t="str">
        <f ca="1">IF(J4&lt;31,VLOOKUP(K4,$H$4:$I$33,2,FALSE),"")</f>
        <v>Hannes</v>
      </c>
      <c r="N4" s="4">
        <f>Sitzordnung!A4</f>
        <v>1</v>
      </c>
      <c r="O4" s="5">
        <f>IF(ISNUMBER(VLOOKUP(N4,Klassenliste!$F$2:$F$31,1,FALSE)),"",N4)</f>
        <v>1</v>
      </c>
      <c r="P4" s="5" t="str">
        <f>IF(O4="",N4,"")</f>
        <v/>
      </c>
      <c r="Q4" s="5">
        <f ca="1">IF(O4&lt;&gt;"",RAND()+5,RAND()-5)</f>
        <v>5.6466676400589551</v>
      </c>
      <c r="R4" s="5">
        <f>O4</f>
        <v>1</v>
      </c>
      <c r="S4" s="5">
        <f>P35+1</f>
        <v>3</v>
      </c>
      <c r="T4" s="5">
        <f ca="1">IF(S4&lt;31,SMALL($Q$4:$Q$33,S4),40)</f>
        <v>5.0142960584562157</v>
      </c>
      <c r="U4" s="6">
        <f ca="1">IF(S4&lt;31,VLOOKUP(T4,$Q$4:$R$33,2,FALSE),"")</f>
        <v>17</v>
      </c>
      <c r="V4" s="6"/>
      <c r="W4" s="5"/>
      <c r="X4" s="4">
        <f ca="1">IF(S4&lt;&gt;40,U4,"")</f>
        <v>17</v>
      </c>
      <c r="Y4" s="6" t="str">
        <f ca="1">IF(S4&lt;&gt;40,L4,"")</f>
        <v>Hannes</v>
      </c>
      <c r="Z4" s="5"/>
      <c r="AB4" s="4">
        <f>1</f>
        <v>1</v>
      </c>
      <c r="AC4" s="5">
        <f>IF(AB4&lt;&gt;40,SMALL($P$4:$P$33,AB4),"")</f>
        <v>7</v>
      </c>
      <c r="AD4" s="6" t="str">
        <f>IF(AB4&lt;&gt;40,VLOOKUP(AC4,Klassenliste!$F$2:$I$31,4,FALSE),"")</f>
        <v>Michael</v>
      </c>
      <c r="AF4">
        <f>Sitzordnung!A4</f>
        <v>1</v>
      </c>
      <c r="AG4" t="str">
        <f ca="1">IF(ISNUMBER(VLOOKUP(AF4,$AC$4:$AC$33,1,FALSE)),VLOOKUP(AF4,$AC$4:$AD$33,2,FALSE),VLOOKUP(AF4,$X$4:$Y$33,2,FALSE))</f>
        <v>Anna Maria</v>
      </c>
    </row>
    <row r="5" spans="1:33" x14ac:dyDescent="0.25">
      <c r="A5" s="4">
        <v>2</v>
      </c>
      <c r="B5" s="5">
        <f t="shared" ref="B5:B33" si="0">SMALL($AF$4:$AF$33,A5)</f>
        <v>2</v>
      </c>
      <c r="C5" s="6" t="str">
        <f t="shared" ref="C5:C33" ca="1" si="1">VLOOKUP(B5,$AF$4:$AG$33,2,FALSE)</f>
        <v>Helene</v>
      </c>
      <c r="E5" s="4" t="str">
        <f>Klassenliste!I3</f>
        <v>Mick</v>
      </c>
      <c r="F5" s="5" t="str">
        <f>IF(Klassenliste!F3&lt;&gt;"",Berechnung!E5,"")</f>
        <v/>
      </c>
      <c r="G5" s="5" t="str">
        <f t="shared" ref="G5:G33" si="2">IF(F5&lt;&gt;"","",E5)</f>
        <v>Mick</v>
      </c>
      <c r="H5" s="5">
        <f t="shared" ref="H5:H33" ca="1" si="3">IF(G5="",-5+RAND(),5+RAND())</f>
        <v>5.141364860784293</v>
      </c>
      <c r="I5" s="5" t="str">
        <f t="shared" ref="I5:I33" si="4">G5</f>
        <v>Mick</v>
      </c>
      <c r="J5" s="5">
        <f>IF(J4+1&lt;=30,J4+1,40)</f>
        <v>4</v>
      </c>
      <c r="K5" s="5">
        <f t="shared" ref="K5:K33" ca="1" si="5">IF(J5&lt;31,SMALL($H$4:$H$33,J5),40)</f>
        <v>5.0871653941409143</v>
      </c>
      <c r="L5" s="6" t="str">
        <f t="shared" ref="L5:L33" ca="1" si="6">IF(J5&lt;31,VLOOKUP(K5,$H$4:$I$33,2,FALSE),"")</f>
        <v>Doro</v>
      </c>
      <c r="N5" s="4">
        <f>Sitzordnung!A5</f>
        <v>2</v>
      </c>
      <c r="O5" s="5">
        <f>IF(ISNUMBER(VLOOKUP(N5,Klassenliste!$F$2:$F$31,1,FALSE)),"",N5)</f>
        <v>2</v>
      </c>
      <c r="P5" s="5" t="str">
        <f t="shared" ref="P5:P33" si="7">IF(O5="",N5,"")</f>
        <v/>
      </c>
      <c r="Q5" s="5">
        <f t="shared" ref="Q5:Q33" ca="1" si="8">IF(O5&lt;&gt;"",RAND()+5,RAND()-5)</f>
        <v>5.8981529244129147</v>
      </c>
      <c r="R5" s="5">
        <f t="shared" ref="R5:R33" si="9">O5</f>
        <v>2</v>
      </c>
      <c r="S5" s="5">
        <f>IF(S4+1&lt;=30,S4+1,40)</f>
        <v>4</v>
      </c>
      <c r="T5" s="5">
        <f t="shared" ref="T5:T33" ca="1" si="10">IF(S5&lt;31,SMALL($Q$4:$Q$33,S5),40)</f>
        <v>5.0191049263977261</v>
      </c>
      <c r="U5" s="6">
        <f t="shared" ref="U5:U33" ca="1" si="11">IF(S5&lt;31,VLOOKUP(T5,$Q$4:$R$33,2,FALSE),"")</f>
        <v>30</v>
      </c>
      <c r="V5" s="6"/>
      <c r="W5" s="5"/>
      <c r="X5" s="4">
        <f t="shared" ref="X5:X33" ca="1" si="12">IF(S5&lt;&gt;40,U5,"")</f>
        <v>30</v>
      </c>
      <c r="Y5" s="6" t="str">
        <f t="shared" ref="Y5:Y33" ca="1" si="13">IF(S5&lt;&gt;40,L5,"")</f>
        <v>Doro</v>
      </c>
      <c r="Z5" s="5"/>
      <c r="AB5" s="4">
        <f>IF(AB4+1&lt;=$F$35,AB4+1,40)</f>
        <v>2</v>
      </c>
      <c r="AC5" s="5">
        <f t="shared" ref="AC5:AC33" si="14">IF(AB5&lt;&gt;40,SMALL($P$4:$P$33,AB5),"")</f>
        <v>9</v>
      </c>
      <c r="AD5" s="6" t="str">
        <f>IF(AB5&lt;&gt;40,VLOOKUP(AC5,Klassenliste!$F$2:$I$31,4,FALSE),"")</f>
        <v>Carlo</v>
      </c>
      <c r="AF5">
        <f>Sitzordnung!A5</f>
        <v>2</v>
      </c>
      <c r="AG5" t="str">
        <f t="shared" ref="AG5:AG33" ca="1" si="15">IF(ISNUMBER(VLOOKUP(AF5,$AC$4:$AC$33,1,FALSE)),VLOOKUP(AF5,$AC$4:$AD$33,2,FALSE),VLOOKUP(AF5,$X$4:$Y$33,2,FALSE))</f>
        <v>Helene</v>
      </c>
    </row>
    <row r="6" spans="1:33" x14ac:dyDescent="0.25">
      <c r="A6" s="4">
        <v>3</v>
      </c>
      <c r="B6" s="5">
        <f t="shared" si="0"/>
        <v>3</v>
      </c>
      <c r="C6" s="6" t="str">
        <f t="shared" ca="1" si="1"/>
        <v>John Mc.</v>
      </c>
      <c r="E6" s="4" t="str">
        <f>Klassenliste!I4</f>
        <v>Ronnie James</v>
      </c>
      <c r="F6" s="5" t="str">
        <f>IF(Klassenliste!F4&lt;&gt;"",Berechnung!E6,"")</f>
        <v/>
      </c>
      <c r="G6" s="5" t="str">
        <f t="shared" si="2"/>
        <v>Ronnie James</v>
      </c>
      <c r="H6" s="5">
        <f t="shared" ca="1" si="3"/>
        <v>5.097762811110476</v>
      </c>
      <c r="I6" s="5" t="str">
        <f t="shared" si="4"/>
        <v>Ronnie James</v>
      </c>
      <c r="J6" s="5">
        <f t="shared" ref="J6:J33" si="16">IF(J5+1&lt;=30,J5+1,40)</f>
        <v>5</v>
      </c>
      <c r="K6" s="5">
        <f t="shared" ca="1" si="5"/>
        <v>5.097762811110476</v>
      </c>
      <c r="L6" s="6" t="str">
        <f t="shared" ca="1" si="6"/>
        <v>Ronnie James</v>
      </c>
      <c r="N6" s="4">
        <f>Sitzordnung!A6</f>
        <v>3</v>
      </c>
      <c r="O6" s="5">
        <f>IF(ISNUMBER(VLOOKUP(N6,Klassenliste!$F$2:$F$31,1,FALSE)),"",N6)</f>
        <v>3</v>
      </c>
      <c r="P6" s="5" t="str">
        <f t="shared" si="7"/>
        <v/>
      </c>
      <c r="Q6" s="5">
        <f t="shared" ca="1" si="8"/>
        <v>5.8082652131380836</v>
      </c>
      <c r="R6" s="5">
        <f t="shared" si="9"/>
        <v>3</v>
      </c>
      <c r="S6" s="5">
        <f t="shared" ref="S6:S33" si="17">IF(S5+1&lt;=30,S5+1,40)</f>
        <v>5</v>
      </c>
      <c r="T6" s="5">
        <f t="shared" ca="1" si="10"/>
        <v>5.0273709570866183</v>
      </c>
      <c r="U6" s="6">
        <f t="shared" ca="1" si="11"/>
        <v>27</v>
      </c>
      <c r="V6" s="6"/>
      <c r="W6" s="5"/>
      <c r="X6" s="4">
        <f t="shared" ca="1" si="12"/>
        <v>27</v>
      </c>
      <c r="Y6" s="6" t="str">
        <f t="shared" ca="1" si="13"/>
        <v>Ronnie James</v>
      </c>
      <c r="Z6" s="5"/>
      <c r="AB6" s="4">
        <f t="shared" ref="AB6:AB33" si="18">IF(AB5+1&lt;=$F$35,AB5+1,40)</f>
        <v>40</v>
      </c>
      <c r="AC6" s="5" t="str">
        <f t="shared" si="14"/>
        <v/>
      </c>
      <c r="AD6" s="6" t="str">
        <f>IF(AB6&lt;&gt;40,VLOOKUP(AC6,Klassenliste!$F$2:$I$31,4,FALSE),"")</f>
        <v/>
      </c>
      <c r="AF6">
        <f>Sitzordnung!A6</f>
        <v>3</v>
      </c>
      <c r="AG6" t="str">
        <f t="shared" ca="1" si="15"/>
        <v>John Mc.</v>
      </c>
    </row>
    <row r="7" spans="1:33" x14ac:dyDescent="0.25">
      <c r="A7" s="4">
        <v>4</v>
      </c>
      <c r="B7" s="5">
        <f t="shared" si="0"/>
        <v>4</v>
      </c>
      <c r="C7" s="6" t="str">
        <f t="shared" ca="1" si="1"/>
        <v>Lea</v>
      </c>
      <c r="E7" s="4" t="str">
        <f>Klassenliste!I5</f>
        <v>Eric</v>
      </c>
      <c r="F7" s="5" t="str">
        <f>IF(Klassenliste!F5&lt;&gt;"",Berechnung!E7,"")</f>
        <v/>
      </c>
      <c r="G7" s="5" t="str">
        <f t="shared" si="2"/>
        <v>Eric</v>
      </c>
      <c r="H7" s="5">
        <f t="shared" ca="1" si="3"/>
        <v>5.3847336004401845</v>
      </c>
      <c r="I7" s="5" t="str">
        <f t="shared" si="4"/>
        <v>Eric</v>
      </c>
      <c r="J7" s="5">
        <f t="shared" si="16"/>
        <v>6</v>
      </c>
      <c r="K7" s="5">
        <f t="shared" ca="1" si="5"/>
        <v>5.123247861827072</v>
      </c>
      <c r="L7" s="6" t="str">
        <f t="shared" ca="1" si="6"/>
        <v>Tupac</v>
      </c>
      <c r="N7" s="4">
        <f>Sitzordnung!A7</f>
        <v>4</v>
      </c>
      <c r="O7" s="5">
        <f>IF(ISNUMBER(VLOOKUP(N7,Klassenliste!$F$2:$F$31,1,FALSE)),"",N7)</f>
        <v>4</v>
      </c>
      <c r="P7" s="5" t="str">
        <f t="shared" si="7"/>
        <v/>
      </c>
      <c r="Q7" s="5">
        <f t="shared" ca="1" si="8"/>
        <v>5.8293581680948225</v>
      </c>
      <c r="R7" s="5">
        <f t="shared" si="9"/>
        <v>4</v>
      </c>
      <c r="S7" s="5">
        <f t="shared" si="17"/>
        <v>6</v>
      </c>
      <c r="T7" s="5">
        <f t="shared" ca="1" si="10"/>
        <v>5.029865550800066</v>
      </c>
      <c r="U7" s="6">
        <f t="shared" ca="1" si="11"/>
        <v>23</v>
      </c>
      <c r="V7" s="6"/>
      <c r="W7" s="5"/>
      <c r="X7" s="4">
        <f t="shared" ca="1" si="12"/>
        <v>23</v>
      </c>
      <c r="Y7" s="6" t="str">
        <f t="shared" ca="1" si="13"/>
        <v>Tupac</v>
      </c>
      <c r="Z7" s="5"/>
      <c r="AB7" s="4">
        <f t="shared" si="18"/>
        <v>40</v>
      </c>
      <c r="AC7" s="5" t="str">
        <f t="shared" si="14"/>
        <v/>
      </c>
      <c r="AD7" s="6" t="str">
        <f>IF(AB7&lt;&gt;40,VLOOKUP(AC7,Klassenliste!$F$2:$I$31,4,FALSE),"")</f>
        <v/>
      </c>
      <c r="AF7">
        <f>Sitzordnung!A7</f>
        <v>4</v>
      </c>
      <c r="AG7" t="str">
        <f t="shared" ca="1" si="15"/>
        <v>Lea</v>
      </c>
    </row>
    <row r="8" spans="1:33" x14ac:dyDescent="0.25">
      <c r="A8" s="4">
        <v>5</v>
      </c>
      <c r="B8" s="5">
        <f t="shared" si="0"/>
        <v>5</v>
      </c>
      <c r="C8" s="6" t="str">
        <f t="shared" ca="1" si="1"/>
        <v>Otis</v>
      </c>
      <c r="E8" s="4" t="str">
        <f>Klassenliste!I6</f>
        <v>Lemy</v>
      </c>
      <c r="F8" s="5" t="str">
        <f>IF(Klassenliste!F6&lt;&gt;"",Berechnung!E8,"")</f>
        <v/>
      </c>
      <c r="G8" s="5" t="str">
        <f t="shared" si="2"/>
        <v>Lemy</v>
      </c>
      <c r="H8" s="5">
        <f t="shared" ca="1" si="3"/>
        <v>5.1726142144482594</v>
      </c>
      <c r="I8" s="5" t="str">
        <f t="shared" si="4"/>
        <v>Lemy</v>
      </c>
      <c r="J8" s="5">
        <f t="shared" si="16"/>
        <v>7</v>
      </c>
      <c r="K8" s="5">
        <f t="shared" ca="1" si="5"/>
        <v>5.1260341282438491</v>
      </c>
      <c r="L8" s="6" t="str">
        <f t="shared" ca="1" si="6"/>
        <v>Chet</v>
      </c>
      <c r="N8" s="4">
        <f>Sitzordnung!A8</f>
        <v>5</v>
      </c>
      <c r="O8" s="5">
        <f>IF(ISNUMBER(VLOOKUP(N8,Klassenliste!$F$2:$F$31,1,FALSE)),"",N8)</f>
        <v>5</v>
      </c>
      <c r="P8" s="5" t="str">
        <f t="shared" si="7"/>
        <v/>
      </c>
      <c r="Q8" s="5">
        <f t="shared" ca="1" si="8"/>
        <v>5.6340936145321274</v>
      </c>
      <c r="R8" s="5">
        <f t="shared" si="9"/>
        <v>5</v>
      </c>
      <c r="S8" s="5">
        <f t="shared" si="17"/>
        <v>7</v>
      </c>
      <c r="T8" s="5">
        <f t="shared" ca="1" si="10"/>
        <v>5.0847231628891727</v>
      </c>
      <c r="U8" s="6">
        <f t="shared" ca="1" si="11"/>
        <v>18</v>
      </c>
      <c r="V8" s="6"/>
      <c r="W8" s="5"/>
      <c r="X8" s="4">
        <f t="shared" ca="1" si="12"/>
        <v>18</v>
      </c>
      <c r="Y8" s="6" t="str">
        <f t="shared" ca="1" si="13"/>
        <v>Chet</v>
      </c>
      <c r="Z8" s="5"/>
      <c r="AB8" s="4">
        <f t="shared" si="18"/>
        <v>40</v>
      </c>
      <c r="AC8" s="5" t="str">
        <f t="shared" si="14"/>
        <v/>
      </c>
      <c r="AD8" s="6" t="str">
        <f>IF(AB8&lt;&gt;40,VLOOKUP(AC8,Klassenliste!$F$2:$I$31,4,FALSE),"")</f>
        <v/>
      </c>
      <c r="AF8">
        <f>Sitzordnung!A8</f>
        <v>5</v>
      </c>
      <c r="AG8" t="str">
        <f t="shared" ca="1" si="15"/>
        <v>Otis</v>
      </c>
    </row>
    <row r="9" spans="1:33" x14ac:dyDescent="0.25">
      <c r="A9" s="4">
        <v>6</v>
      </c>
      <c r="B9" s="5">
        <f t="shared" si="0"/>
        <v>6</v>
      </c>
      <c r="C9" s="6" t="str">
        <f t="shared" ca="1" si="1"/>
        <v>Charlie</v>
      </c>
      <c r="E9" s="4" t="str">
        <f>Klassenliste!I7</f>
        <v>Doro</v>
      </c>
      <c r="F9" s="5" t="str">
        <f>IF(Klassenliste!F7&lt;&gt;"",Berechnung!E9,"")</f>
        <v/>
      </c>
      <c r="G9" s="5" t="str">
        <f t="shared" si="2"/>
        <v>Doro</v>
      </c>
      <c r="H9" s="5">
        <f t="shared" ca="1" si="3"/>
        <v>5.0871653941409143</v>
      </c>
      <c r="I9" s="5" t="str">
        <f t="shared" si="4"/>
        <v>Doro</v>
      </c>
      <c r="J9" s="5">
        <f t="shared" si="16"/>
        <v>8</v>
      </c>
      <c r="K9" s="5">
        <f t="shared" ca="1" si="5"/>
        <v>5.141364860784293</v>
      </c>
      <c r="L9" s="6" t="str">
        <f t="shared" ca="1" si="6"/>
        <v>Mick</v>
      </c>
      <c r="N9" s="4">
        <f>Sitzordnung!A9</f>
        <v>6</v>
      </c>
      <c r="O9" s="5">
        <f>IF(ISNUMBER(VLOOKUP(N9,Klassenliste!$F$2:$F$31,1,FALSE)),"",N9)</f>
        <v>6</v>
      </c>
      <c r="P9" s="5" t="str">
        <f t="shared" si="7"/>
        <v/>
      </c>
      <c r="Q9" s="5">
        <f t="shared" ca="1" si="8"/>
        <v>5.9189942313483161</v>
      </c>
      <c r="R9" s="5">
        <f t="shared" si="9"/>
        <v>6</v>
      </c>
      <c r="S9" s="5">
        <f t="shared" si="17"/>
        <v>8</v>
      </c>
      <c r="T9" s="5">
        <f t="shared" ca="1" si="10"/>
        <v>5.1164458038756866</v>
      </c>
      <c r="U9" s="6">
        <f t="shared" ca="1" si="11"/>
        <v>13</v>
      </c>
      <c r="V9" s="6"/>
      <c r="W9" s="5"/>
      <c r="X9" s="4">
        <f t="shared" ca="1" si="12"/>
        <v>13</v>
      </c>
      <c r="Y9" s="6" t="str">
        <f t="shared" ca="1" si="13"/>
        <v>Mick</v>
      </c>
      <c r="Z9" s="5"/>
      <c r="AB9" s="4">
        <f t="shared" si="18"/>
        <v>40</v>
      </c>
      <c r="AC9" s="5" t="str">
        <f t="shared" si="14"/>
        <v/>
      </c>
      <c r="AD9" s="6" t="str">
        <f>IF(AB9&lt;&gt;40,VLOOKUP(AC9,Klassenliste!$F$2:$I$31,4,FALSE),"")</f>
        <v/>
      </c>
      <c r="AF9">
        <f>Sitzordnung!A9</f>
        <v>6</v>
      </c>
      <c r="AG9" t="str">
        <f t="shared" ca="1" si="15"/>
        <v>Charlie</v>
      </c>
    </row>
    <row r="10" spans="1:33" x14ac:dyDescent="0.25">
      <c r="A10" s="4">
        <v>7</v>
      </c>
      <c r="B10" s="5">
        <f t="shared" si="0"/>
        <v>7</v>
      </c>
      <c r="C10" s="6" t="str">
        <f t="shared" si="1"/>
        <v>Michael</v>
      </c>
      <c r="E10" s="4" t="str">
        <f>Klassenliste!I8</f>
        <v>Till</v>
      </c>
      <c r="F10" s="5" t="str">
        <f>IF(Klassenliste!F8&lt;&gt;"",Berechnung!E10,"")</f>
        <v/>
      </c>
      <c r="G10" s="5" t="str">
        <f t="shared" si="2"/>
        <v>Till</v>
      </c>
      <c r="H10" s="5">
        <f t="shared" ca="1" si="3"/>
        <v>5.7091663184632004</v>
      </c>
      <c r="I10" s="5" t="str">
        <f t="shared" si="4"/>
        <v>Till</v>
      </c>
      <c r="J10" s="5">
        <f t="shared" si="16"/>
        <v>9</v>
      </c>
      <c r="K10" s="5">
        <f t="shared" ca="1" si="5"/>
        <v>5.1448642357351781</v>
      </c>
      <c r="L10" s="6" t="str">
        <f t="shared" ca="1" si="6"/>
        <v>Janis</v>
      </c>
      <c r="N10" s="4">
        <f>Sitzordnung!A10</f>
        <v>7</v>
      </c>
      <c r="O10" s="5" t="str">
        <f>IF(ISNUMBER(VLOOKUP(N10,Klassenliste!$F$2:$F$31,1,FALSE)),"",N10)</f>
        <v/>
      </c>
      <c r="P10" s="5">
        <f t="shared" si="7"/>
        <v>7</v>
      </c>
      <c r="Q10" s="5">
        <f t="shared" ca="1" si="8"/>
        <v>-4.724689903086194</v>
      </c>
      <c r="R10" s="5" t="str">
        <f t="shared" si="9"/>
        <v/>
      </c>
      <c r="S10" s="5">
        <f t="shared" si="17"/>
        <v>9</v>
      </c>
      <c r="T10" s="5">
        <f t="shared" ca="1" si="10"/>
        <v>5.1576426942107663</v>
      </c>
      <c r="U10" s="6">
        <f t="shared" ca="1" si="11"/>
        <v>11</v>
      </c>
      <c r="V10" s="6"/>
      <c r="W10" s="5"/>
      <c r="X10" s="4">
        <f t="shared" ca="1" si="12"/>
        <v>11</v>
      </c>
      <c r="Y10" s="6" t="str">
        <f t="shared" ca="1" si="13"/>
        <v>Janis</v>
      </c>
      <c r="Z10" s="5"/>
      <c r="AB10" s="4">
        <f t="shared" si="18"/>
        <v>40</v>
      </c>
      <c r="AC10" s="5" t="str">
        <f t="shared" si="14"/>
        <v/>
      </c>
      <c r="AD10" s="6" t="str">
        <f>IF(AB10&lt;&gt;40,VLOOKUP(AC10,Klassenliste!$F$2:$I$31,4,FALSE),"")</f>
        <v/>
      </c>
      <c r="AF10">
        <f>Sitzordnung!A10</f>
        <v>7</v>
      </c>
      <c r="AG10" t="str">
        <f t="shared" si="15"/>
        <v>Michael</v>
      </c>
    </row>
    <row r="11" spans="1:33" x14ac:dyDescent="0.25">
      <c r="A11" s="4">
        <v>8</v>
      </c>
      <c r="B11" s="5">
        <f t="shared" si="0"/>
        <v>8</v>
      </c>
      <c r="C11" s="6" t="str">
        <f t="shared" ca="1" si="1"/>
        <v>Lemy</v>
      </c>
      <c r="E11" s="4" t="str">
        <f>Klassenliste!I9</f>
        <v>Janis</v>
      </c>
      <c r="F11" s="5" t="str">
        <f>IF(Klassenliste!F9&lt;&gt;"",Berechnung!E11,"")</f>
        <v/>
      </c>
      <c r="G11" s="5" t="str">
        <f t="shared" si="2"/>
        <v>Janis</v>
      </c>
      <c r="H11" s="5">
        <f t="shared" ca="1" si="3"/>
        <v>5.1448642357351781</v>
      </c>
      <c r="I11" s="5" t="str">
        <f t="shared" si="4"/>
        <v>Janis</v>
      </c>
      <c r="J11" s="5">
        <f t="shared" si="16"/>
        <v>10</v>
      </c>
      <c r="K11" s="5">
        <f t="shared" ca="1" si="5"/>
        <v>5.1726142144482594</v>
      </c>
      <c r="L11" s="6" t="str">
        <f t="shared" ca="1" si="6"/>
        <v>Lemy</v>
      </c>
      <c r="N11" s="4">
        <f>Sitzordnung!A11</f>
        <v>8</v>
      </c>
      <c r="O11" s="5">
        <f>IF(ISNUMBER(VLOOKUP(N11,Klassenliste!$F$2:$F$31,1,FALSE)),"",N11)</f>
        <v>8</v>
      </c>
      <c r="P11" s="5" t="str">
        <f t="shared" si="7"/>
        <v/>
      </c>
      <c r="Q11" s="5">
        <f t="shared" ca="1" si="8"/>
        <v>5.2175974652549071</v>
      </c>
      <c r="R11" s="5">
        <f t="shared" si="9"/>
        <v>8</v>
      </c>
      <c r="S11" s="5">
        <f t="shared" si="17"/>
        <v>10</v>
      </c>
      <c r="T11" s="5">
        <f t="shared" ca="1" si="10"/>
        <v>5.2175974652549071</v>
      </c>
      <c r="U11" s="6">
        <f t="shared" ca="1" si="11"/>
        <v>8</v>
      </c>
      <c r="V11" s="6"/>
      <c r="W11" s="5"/>
      <c r="X11" s="4">
        <f t="shared" ca="1" si="12"/>
        <v>8</v>
      </c>
      <c r="Y11" s="6" t="str">
        <f t="shared" ca="1" si="13"/>
        <v>Lemy</v>
      </c>
      <c r="Z11" s="5"/>
      <c r="AB11" s="4">
        <f t="shared" si="18"/>
        <v>40</v>
      </c>
      <c r="AC11" s="5" t="str">
        <f t="shared" si="14"/>
        <v/>
      </c>
      <c r="AD11" s="6" t="str">
        <f>IF(AB11&lt;&gt;40,VLOOKUP(AC11,Klassenliste!$F$2:$I$31,4,FALSE),"")</f>
        <v/>
      </c>
      <c r="AF11">
        <f>Sitzordnung!A11</f>
        <v>8</v>
      </c>
      <c r="AG11" t="str">
        <f t="shared" ca="1" si="15"/>
        <v>Lemy</v>
      </c>
    </row>
    <row r="12" spans="1:33" x14ac:dyDescent="0.25">
      <c r="A12" s="4">
        <v>9</v>
      </c>
      <c r="B12" s="5">
        <f t="shared" si="0"/>
        <v>9</v>
      </c>
      <c r="C12" s="6" t="str">
        <f t="shared" si="1"/>
        <v>Carlo</v>
      </c>
      <c r="E12" s="4" t="str">
        <f>Klassenliste!I10</f>
        <v>Aretha</v>
      </c>
      <c r="F12" s="5" t="str">
        <f>IF(Klassenliste!F10&lt;&gt;"",Berechnung!E12,"")</f>
        <v/>
      </c>
      <c r="G12" s="5" t="str">
        <f t="shared" si="2"/>
        <v>Aretha</v>
      </c>
      <c r="H12" s="5">
        <f t="shared" ca="1" si="3"/>
        <v>5.8982620180221081</v>
      </c>
      <c r="I12" s="5" t="str">
        <f t="shared" si="4"/>
        <v>Aretha</v>
      </c>
      <c r="J12" s="5">
        <f t="shared" si="16"/>
        <v>11</v>
      </c>
      <c r="K12" s="5">
        <f t="shared" ca="1" si="5"/>
        <v>5.2029412467271658</v>
      </c>
      <c r="L12" s="6" t="str">
        <f t="shared" ca="1" si="6"/>
        <v>Judith</v>
      </c>
      <c r="N12" s="4">
        <f>Sitzordnung!A12</f>
        <v>9</v>
      </c>
      <c r="O12" s="5" t="str">
        <f>IF(ISNUMBER(VLOOKUP(N12,Klassenliste!$F$2:$F$31,1,FALSE)),"",N12)</f>
        <v/>
      </c>
      <c r="P12" s="5">
        <f t="shared" si="7"/>
        <v>9</v>
      </c>
      <c r="Q12" s="5">
        <f t="shared" ca="1" si="8"/>
        <v>-4.0775081585675368</v>
      </c>
      <c r="R12" s="5" t="str">
        <f t="shared" si="9"/>
        <v/>
      </c>
      <c r="S12" s="5">
        <f t="shared" si="17"/>
        <v>11</v>
      </c>
      <c r="T12" s="5">
        <f t="shared" ca="1" si="10"/>
        <v>5.3007871951208507</v>
      </c>
      <c r="U12" s="6">
        <f t="shared" ca="1" si="11"/>
        <v>25</v>
      </c>
      <c r="V12" s="6"/>
      <c r="W12" s="5"/>
      <c r="X12" s="4">
        <f t="shared" ca="1" si="12"/>
        <v>25</v>
      </c>
      <c r="Y12" s="6" t="str">
        <f t="shared" ca="1" si="13"/>
        <v>Judith</v>
      </c>
      <c r="Z12" s="5"/>
      <c r="AB12" s="4">
        <f t="shared" si="18"/>
        <v>40</v>
      </c>
      <c r="AC12" s="5" t="str">
        <f t="shared" si="14"/>
        <v/>
      </c>
      <c r="AD12" s="6" t="str">
        <f>IF(AB12&lt;&gt;40,VLOOKUP(AC12,Klassenliste!$F$2:$I$31,4,FALSE),"")</f>
        <v/>
      </c>
      <c r="AF12">
        <f>Sitzordnung!A12</f>
        <v>9</v>
      </c>
      <c r="AG12" t="str">
        <f t="shared" si="15"/>
        <v>Carlo</v>
      </c>
    </row>
    <row r="13" spans="1:33" x14ac:dyDescent="0.25">
      <c r="A13" s="4">
        <v>10</v>
      </c>
      <c r="B13" s="5">
        <f t="shared" si="0"/>
        <v>10</v>
      </c>
      <c r="C13" s="6" t="str">
        <f t="shared" ca="1" si="1"/>
        <v>Snoop</v>
      </c>
      <c r="E13" s="4" t="str">
        <f>Klassenliste!I11</f>
        <v>Otis</v>
      </c>
      <c r="F13" s="5" t="str">
        <f>IF(Klassenliste!F11&lt;&gt;"",Berechnung!E13,"")</f>
        <v/>
      </c>
      <c r="G13" s="5" t="str">
        <f t="shared" si="2"/>
        <v>Otis</v>
      </c>
      <c r="H13" s="5">
        <f t="shared" ca="1" si="3"/>
        <v>5.5406048332882785</v>
      </c>
      <c r="I13" s="5" t="str">
        <f t="shared" si="4"/>
        <v>Otis</v>
      </c>
      <c r="J13" s="5">
        <f t="shared" si="16"/>
        <v>12</v>
      </c>
      <c r="K13" s="5">
        <f t="shared" ca="1" si="5"/>
        <v>5.21058432324448</v>
      </c>
      <c r="L13" s="6" t="str">
        <f t="shared" ca="1" si="6"/>
        <v>Stan</v>
      </c>
      <c r="N13" s="4">
        <f>Sitzordnung!A13</f>
        <v>10</v>
      </c>
      <c r="O13" s="5">
        <f>IF(ISNUMBER(VLOOKUP(N13,Klassenliste!$F$2:$F$31,1,FALSE)),"",N13)</f>
        <v>10</v>
      </c>
      <c r="P13" s="5" t="str">
        <f t="shared" si="7"/>
        <v/>
      </c>
      <c r="Q13" s="5">
        <f t="shared" ca="1" si="8"/>
        <v>5.5902385763108597</v>
      </c>
      <c r="R13" s="5">
        <f t="shared" si="9"/>
        <v>10</v>
      </c>
      <c r="S13" s="5">
        <f t="shared" si="17"/>
        <v>12</v>
      </c>
      <c r="T13" s="5">
        <f t="shared" ca="1" si="10"/>
        <v>5.3521835919243381</v>
      </c>
      <c r="U13" s="6">
        <f t="shared" ca="1" si="11"/>
        <v>21</v>
      </c>
      <c r="V13" s="6"/>
      <c r="W13" s="5"/>
      <c r="X13" s="4">
        <f t="shared" ca="1" si="12"/>
        <v>21</v>
      </c>
      <c r="Y13" s="6" t="str">
        <f t="shared" ca="1" si="13"/>
        <v>Stan</v>
      </c>
      <c r="Z13" s="5"/>
      <c r="AB13" s="4">
        <f t="shared" si="18"/>
        <v>40</v>
      </c>
      <c r="AC13" s="5" t="str">
        <f t="shared" si="14"/>
        <v/>
      </c>
      <c r="AD13" s="6" t="str">
        <f>IF(AB13&lt;&gt;40,VLOOKUP(AC13,Klassenliste!$F$2:$I$31,4,FALSE),"")</f>
        <v/>
      </c>
      <c r="AF13">
        <f>Sitzordnung!A13</f>
        <v>10</v>
      </c>
      <c r="AG13" t="str">
        <f t="shared" ca="1" si="15"/>
        <v>Snoop</v>
      </c>
    </row>
    <row r="14" spans="1:33" x14ac:dyDescent="0.25">
      <c r="A14" s="4">
        <v>11</v>
      </c>
      <c r="B14" s="5">
        <f t="shared" si="0"/>
        <v>11</v>
      </c>
      <c r="C14" s="6" t="str">
        <f t="shared" ca="1" si="1"/>
        <v>Janis</v>
      </c>
      <c r="E14" s="4" t="str">
        <f>Klassenliste!I12</f>
        <v>Tupac</v>
      </c>
      <c r="F14" s="5" t="str">
        <f>IF(Klassenliste!F12&lt;&gt;"",Berechnung!E14,"")</f>
        <v/>
      </c>
      <c r="G14" s="5" t="str">
        <f t="shared" si="2"/>
        <v>Tupac</v>
      </c>
      <c r="H14" s="5">
        <f t="shared" ca="1" si="3"/>
        <v>5.123247861827072</v>
      </c>
      <c r="I14" s="5" t="str">
        <f t="shared" si="4"/>
        <v>Tupac</v>
      </c>
      <c r="J14" s="5">
        <f t="shared" si="16"/>
        <v>13</v>
      </c>
      <c r="K14" s="5">
        <f t="shared" ca="1" si="5"/>
        <v>5.2216083487390925</v>
      </c>
      <c r="L14" s="6" t="str">
        <f t="shared" ca="1" si="6"/>
        <v>Josephine</v>
      </c>
      <c r="N14" s="4">
        <f>Sitzordnung!A14</f>
        <v>11</v>
      </c>
      <c r="O14" s="5">
        <f>IF(ISNUMBER(VLOOKUP(N14,Klassenliste!$F$2:$F$31,1,FALSE)),"",N14)</f>
        <v>11</v>
      </c>
      <c r="P14" s="5" t="str">
        <f t="shared" si="7"/>
        <v/>
      </c>
      <c r="Q14" s="5">
        <f t="shared" ca="1" si="8"/>
        <v>5.1576426942107663</v>
      </c>
      <c r="R14" s="5">
        <f t="shared" si="9"/>
        <v>11</v>
      </c>
      <c r="S14" s="5">
        <f t="shared" si="17"/>
        <v>13</v>
      </c>
      <c r="T14" s="5">
        <f t="shared" ca="1" si="10"/>
        <v>5.3857782558755041</v>
      </c>
      <c r="U14" s="6">
        <f t="shared" ca="1" si="11"/>
        <v>20</v>
      </c>
      <c r="V14" s="6"/>
      <c r="W14" s="5"/>
      <c r="X14" s="4">
        <f t="shared" ca="1" si="12"/>
        <v>20</v>
      </c>
      <c r="Y14" s="6" t="str">
        <f t="shared" ca="1" si="13"/>
        <v>Josephine</v>
      </c>
      <c r="Z14" s="5"/>
      <c r="AB14" s="4">
        <f t="shared" si="18"/>
        <v>40</v>
      </c>
      <c r="AC14" s="5" t="str">
        <f t="shared" si="14"/>
        <v/>
      </c>
      <c r="AD14" s="6" t="str">
        <f>IF(AB14&lt;&gt;40,VLOOKUP(AC14,Klassenliste!$F$2:$I$31,4,FALSE),"")</f>
        <v/>
      </c>
      <c r="AF14">
        <f>Sitzordnung!A14</f>
        <v>11</v>
      </c>
      <c r="AG14" t="str">
        <f t="shared" ca="1" si="15"/>
        <v>Janis</v>
      </c>
    </row>
    <row r="15" spans="1:33" x14ac:dyDescent="0.25">
      <c r="A15" s="4">
        <v>12</v>
      </c>
      <c r="B15" s="5">
        <f t="shared" si="0"/>
        <v>12</v>
      </c>
      <c r="C15" s="6" t="str">
        <f t="shared" ca="1" si="1"/>
        <v>Eric</v>
      </c>
      <c r="E15" s="4" t="str">
        <f>Klassenliste!I13</f>
        <v>Snoop</v>
      </c>
      <c r="F15" s="5" t="str">
        <f>IF(Klassenliste!F13&lt;&gt;"",Berechnung!E15,"")</f>
        <v/>
      </c>
      <c r="G15" s="5" t="str">
        <f t="shared" si="2"/>
        <v>Snoop</v>
      </c>
      <c r="H15" s="5">
        <f t="shared" ca="1" si="3"/>
        <v>5.526479896103611</v>
      </c>
      <c r="I15" s="5" t="str">
        <f t="shared" si="4"/>
        <v>Snoop</v>
      </c>
      <c r="J15" s="5">
        <f t="shared" si="16"/>
        <v>14</v>
      </c>
      <c r="K15" s="5">
        <f t="shared" ca="1" si="5"/>
        <v>5.2905247843201906</v>
      </c>
      <c r="L15" s="6" t="str">
        <f t="shared" ca="1" si="6"/>
        <v>John Lee</v>
      </c>
      <c r="N15" s="4">
        <f>Sitzordnung!A15</f>
        <v>12</v>
      </c>
      <c r="O15" s="5">
        <f>IF(ISNUMBER(VLOOKUP(N15,Klassenliste!$F$2:$F$31,1,FALSE)),"",N15)</f>
        <v>12</v>
      </c>
      <c r="P15" s="5" t="str">
        <f t="shared" si="7"/>
        <v/>
      </c>
      <c r="Q15" s="5">
        <f t="shared" ca="1" si="8"/>
        <v>5.5493469528825647</v>
      </c>
      <c r="R15" s="5">
        <f t="shared" si="9"/>
        <v>12</v>
      </c>
      <c r="S15" s="5">
        <f t="shared" si="17"/>
        <v>14</v>
      </c>
      <c r="T15" s="5">
        <f t="shared" ca="1" si="10"/>
        <v>5.3897319639797292</v>
      </c>
      <c r="U15" s="6">
        <f t="shared" ca="1" si="11"/>
        <v>14</v>
      </c>
      <c r="V15" s="6"/>
      <c r="W15" s="5"/>
      <c r="X15" s="4">
        <f t="shared" ca="1" si="12"/>
        <v>14</v>
      </c>
      <c r="Y15" s="6" t="str">
        <f t="shared" ca="1" si="13"/>
        <v>John Lee</v>
      </c>
      <c r="Z15" s="5"/>
      <c r="AB15" s="4">
        <f t="shared" si="18"/>
        <v>40</v>
      </c>
      <c r="AC15" s="5" t="str">
        <f t="shared" si="14"/>
        <v/>
      </c>
      <c r="AD15" s="6" t="str">
        <f>IF(AB15&lt;&gt;40,VLOOKUP(AC15,Klassenliste!$F$2:$I$31,4,FALSE),"")</f>
        <v/>
      </c>
      <c r="AF15">
        <f>Sitzordnung!A15</f>
        <v>12</v>
      </c>
      <c r="AG15" t="str">
        <f t="shared" ca="1" si="15"/>
        <v>Eric</v>
      </c>
    </row>
    <row r="16" spans="1:33" x14ac:dyDescent="0.25">
      <c r="A16" s="4">
        <v>13</v>
      </c>
      <c r="B16" s="5">
        <f t="shared" si="0"/>
        <v>13</v>
      </c>
      <c r="C16" s="6" t="str">
        <f t="shared" ca="1" si="1"/>
        <v>Mick</v>
      </c>
      <c r="E16" s="4" t="str">
        <f>Klassenliste!I14</f>
        <v>Carlo</v>
      </c>
      <c r="F16" s="5" t="str">
        <f>IF(Klassenliste!F14&lt;&gt;"",Berechnung!E16,"")</f>
        <v>Carlo</v>
      </c>
      <c r="G16" s="5" t="str">
        <f t="shared" si="2"/>
        <v/>
      </c>
      <c r="H16" s="5">
        <f t="shared" ca="1" si="3"/>
        <v>-4.3214255960951879</v>
      </c>
      <c r="I16" s="5" t="str">
        <f t="shared" si="4"/>
        <v/>
      </c>
      <c r="J16" s="5">
        <f t="shared" si="16"/>
        <v>15</v>
      </c>
      <c r="K16" s="5">
        <f t="shared" ca="1" si="5"/>
        <v>5.3696545974038656</v>
      </c>
      <c r="L16" s="6" t="str">
        <f t="shared" ca="1" si="6"/>
        <v>John Le.</v>
      </c>
      <c r="N16" s="4">
        <f>Sitzordnung!A16</f>
        <v>13</v>
      </c>
      <c r="O16" s="5">
        <f>IF(ISNUMBER(VLOOKUP(N16,Klassenliste!$F$2:$F$31,1,FALSE)),"",N16)</f>
        <v>13</v>
      </c>
      <c r="P16" s="5" t="str">
        <f t="shared" si="7"/>
        <v/>
      </c>
      <c r="Q16" s="5">
        <f t="shared" ca="1" si="8"/>
        <v>5.1164458038756866</v>
      </c>
      <c r="R16" s="5">
        <f t="shared" si="9"/>
        <v>13</v>
      </c>
      <c r="S16" s="5">
        <f t="shared" si="17"/>
        <v>15</v>
      </c>
      <c r="T16" s="5">
        <f t="shared" ca="1" si="10"/>
        <v>5.4571195032719473</v>
      </c>
      <c r="U16" s="6">
        <f t="shared" ca="1" si="11"/>
        <v>28</v>
      </c>
      <c r="V16" s="6"/>
      <c r="W16" s="5"/>
      <c r="X16" s="4">
        <f t="shared" ca="1" si="12"/>
        <v>28</v>
      </c>
      <c r="Y16" s="6" t="str">
        <f t="shared" ca="1" si="13"/>
        <v>John Le.</v>
      </c>
      <c r="Z16" s="5"/>
      <c r="AB16" s="4">
        <f t="shared" si="18"/>
        <v>40</v>
      </c>
      <c r="AC16" s="5" t="str">
        <f t="shared" si="14"/>
        <v/>
      </c>
      <c r="AD16" s="6" t="str">
        <f>IF(AB16&lt;&gt;40,VLOOKUP(AC16,Klassenliste!$F$2:$I$31,4,FALSE),"")</f>
        <v/>
      </c>
      <c r="AF16">
        <f>Sitzordnung!A16</f>
        <v>13</v>
      </c>
      <c r="AG16" t="str">
        <f t="shared" ca="1" si="15"/>
        <v>Mick</v>
      </c>
    </row>
    <row r="17" spans="1:33" x14ac:dyDescent="0.25">
      <c r="A17" s="4">
        <v>14</v>
      </c>
      <c r="B17" s="5">
        <f t="shared" si="0"/>
        <v>14</v>
      </c>
      <c r="C17" s="6" t="str">
        <f t="shared" ca="1" si="1"/>
        <v>John Lee</v>
      </c>
      <c r="E17" s="4" t="str">
        <f>Klassenliste!I15</f>
        <v>Charlie</v>
      </c>
      <c r="F17" s="5" t="str">
        <f>IF(Klassenliste!F15&lt;&gt;"",Berechnung!E17,"")</f>
        <v/>
      </c>
      <c r="G17" s="5" t="str">
        <f t="shared" si="2"/>
        <v>Charlie</v>
      </c>
      <c r="H17" s="5">
        <f t="shared" ca="1" si="3"/>
        <v>5.96888042273478</v>
      </c>
      <c r="I17" s="5" t="str">
        <f t="shared" si="4"/>
        <v>Charlie</v>
      </c>
      <c r="J17" s="5">
        <f t="shared" si="16"/>
        <v>16</v>
      </c>
      <c r="K17" s="5">
        <f t="shared" ca="1" si="5"/>
        <v>5.3702286940984481</v>
      </c>
      <c r="L17" s="6" t="str">
        <f t="shared" ca="1" si="6"/>
        <v>Katie</v>
      </c>
      <c r="N17" s="4">
        <f>Sitzordnung!A17</f>
        <v>14</v>
      </c>
      <c r="O17" s="5">
        <f>IF(ISNUMBER(VLOOKUP(N17,Klassenliste!$F$2:$F$31,1,FALSE)),"",N17)</f>
        <v>14</v>
      </c>
      <c r="P17" s="5" t="str">
        <f t="shared" si="7"/>
        <v/>
      </c>
      <c r="Q17" s="5">
        <f t="shared" ca="1" si="8"/>
        <v>5.3897319639797292</v>
      </c>
      <c r="R17" s="5">
        <f t="shared" si="9"/>
        <v>14</v>
      </c>
      <c r="S17" s="5">
        <f t="shared" si="17"/>
        <v>16</v>
      </c>
      <c r="T17" s="5">
        <f t="shared" ca="1" si="10"/>
        <v>5.5217518169652218</v>
      </c>
      <c r="U17" s="6">
        <f t="shared" ca="1" si="11"/>
        <v>26</v>
      </c>
      <c r="V17" s="6"/>
      <c r="W17" s="5"/>
      <c r="X17" s="4">
        <f t="shared" ca="1" si="12"/>
        <v>26</v>
      </c>
      <c r="Y17" s="6" t="str">
        <f t="shared" ca="1" si="13"/>
        <v>Katie</v>
      </c>
      <c r="Z17" s="5"/>
      <c r="AB17" s="4">
        <f t="shared" si="18"/>
        <v>40</v>
      </c>
      <c r="AC17" s="5" t="str">
        <f t="shared" si="14"/>
        <v/>
      </c>
      <c r="AD17" s="6" t="str">
        <f>IF(AB17&lt;&gt;40,VLOOKUP(AC17,Klassenliste!$F$2:$I$31,4,FALSE),"")</f>
        <v/>
      </c>
      <c r="AF17">
        <f>Sitzordnung!A17</f>
        <v>14</v>
      </c>
      <c r="AG17" t="str">
        <f t="shared" ca="1" si="15"/>
        <v>John Lee</v>
      </c>
    </row>
    <row r="18" spans="1:33" x14ac:dyDescent="0.25">
      <c r="A18" s="4">
        <v>15</v>
      </c>
      <c r="B18" s="5">
        <f t="shared" si="0"/>
        <v>15</v>
      </c>
      <c r="C18" s="6" t="str">
        <f t="shared" ca="1" si="1"/>
        <v>Joan Je.</v>
      </c>
      <c r="E18" s="4" t="str">
        <f>Klassenliste!I16</f>
        <v>Chet</v>
      </c>
      <c r="F18" s="5" t="str">
        <f>IF(Klassenliste!F16&lt;&gt;"",Berechnung!E18,"")</f>
        <v/>
      </c>
      <c r="G18" s="5" t="str">
        <f t="shared" si="2"/>
        <v>Chet</v>
      </c>
      <c r="H18" s="5">
        <f t="shared" ca="1" si="3"/>
        <v>5.1260341282438491</v>
      </c>
      <c r="I18" s="5" t="str">
        <f t="shared" si="4"/>
        <v>Chet</v>
      </c>
      <c r="J18" s="5">
        <f t="shared" si="16"/>
        <v>17</v>
      </c>
      <c r="K18" s="5">
        <f t="shared" ca="1" si="5"/>
        <v>5.3847336004401845</v>
      </c>
      <c r="L18" s="6" t="str">
        <f t="shared" ca="1" si="6"/>
        <v>Eric</v>
      </c>
      <c r="N18" s="4">
        <f>Sitzordnung!A18</f>
        <v>15</v>
      </c>
      <c r="O18" s="5">
        <f>IF(ISNUMBER(VLOOKUP(N18,Klassenliste!$F$2:$F$31,1,FALSE)),"",N18)</f>
        <v>15</v>
      </c>
      <c r="P18" s="5" t="str">
        <f t="shared" si="7"/>
        <v/>
      </c>
      <c r="Q18" s="5">
        <f t="shared" ca="1" si="8"/>
        <v>5.6284161933908399</v>
      </c>
      <c r="R18" s="5">
        <f t="shared" si="9"/>
        <v>15</v>
      </c>
      <c r="S18" s="5">
        <f t="shared" si="17"/>
        <v>17</v>
      </c>
      <c r="T18" s="5">
        <f t="shared" ca="1" si="10"/>
        <v>5.5493469528825647</v>
      </c>
      <c r="U18" s="6">
        <f t="shared" ca="1" si="11"/>
        <v>12</v>
      </c>
      <c r="V18" s="6"/>
      <c r="W18" s="5"/>
      <c r="X18" s="4">
        <f t="shared" ca="1" si="12"/>
        <v>12</v>
      </c>
      <c r="Y18" s="6" t="str">
        <f t="shared" ca="1" si="13"/>
        <v>Eric</v>
      </c>
      <c r="Z18" s="5"/>
      <c r="AB18" s="4">
        <f t="shared" si="18"/>
        <v>40</v>
      </c>
      <c r="AC18" s="5" t="str">
        <f t="shared" si="14"/>
        <v/>
      </c>
      <c r="AD18" s="6" t="str">
        <f>IF(AB18&lt;&gt;40,VLOOKUP(AC18,Klassenliste!$F$2:$I$31,4,FALSE),"")</f>
        <v/>
      </c>
      <c r="AF18">
        <f>Sitzordnung!A18</f>
        <v>15</v>
      </c>
      <c r="AG18" t="str">
        <f t="shared" ca="1" si="15"/>
        <v>Joan Je.</v>
      </c>
    </row>
    <row r="19" spans="1:33" x14ac:dyDescent="0.25">
      <c r="A19" s="4">
        <v>16</v>
      </c>
      <c r="B19" s="5">
        <f t="shared" si="0"/>
        <v>16</v>
      </c>
      <c r="C19" s="6" t="str">
        <f t="shared" ca="1" si="1"/>
        <v>Joan Ba.</v>
      </c>
      <c r="E19" s="4" t="str">
        <f>Klassenliste!I17</f>
        <v>Miles</v>
      </c>
      <c r="F19" s="5" t="str">
        <f>IF(Klassenliste!F17&lt;&gt;"",Berechnung!E19,"")</f>
        <v/>
      </c>
      <c r="G19" s="5" t="str">
        <f t="shared" si="2"/>
        <v>Miles</v>
      </c>
      <c r="H19" s="5">
        <f t="shared" ca="1" si="3"/>
        <v>5.4567101395435174</v>
      </c>
      <c r="I19" s="5" t="str">
        <f t="shared" si="4"/>
        <v>Miles</v>
      </c>
      <c r="J19" s="5">
        <f t="shared" si="16"/>
        <v>18</v>
      </c>
      <c r="K19" s="5">
        <f t="shared" ca="1" si="5"/>
        <v>5.4567101395435174</v>
      </c>
      <c r="L19" s="6" t="str">
        <f t="shared" ca="1" si="6"/>
        <v>Miles</v>
      </c>
      <c r="N19" s="4">
        <f>Sitzordnung!A19</f>
        <v>16</v>
      </c>
      <c r="O19" s="5">
        <f>IF(ISNUMBER(VLOOKUP(N19,Klassenliste!$F$2:$F$31,1,FALSE)),"",N19)</f>
        <v>16</v>
      </c>
      <c r="P19" s="5" t="str">
        <f t="shared" si="7"/>
        <v/>
      </c>
      <c r="Q19" s="5">
        <f t="shared" ca="1" si="8"/>
        <v>5.9339167560268349</v>
      </c>
      <c r="R19" s="5">
        <f t="shared" si="9"/>
        <v>16</v>
      </c>
      <c r="S19" s="5">
        <f t="shared" si="17"/>
        <v>18</v>
      </c>
      <c r="T19" s="5">
        <f t="shared" ca="1" si="10"/>
        <v>5.5896686204989949</v>
      </c>
      <c r="U19" s="6">
        <f t="shared" ca="1" si="11"/>
        <v>24</v>
      </c>
      <c r="V19" s="6"/>
      <c r="W19" s="5"/>
      <c r="X19" s="4">
        <f t="shared" ca="1" si="12"/>
        <v>24</v>
      </c>
      <c r="Y19" s="6" t="str">
        <f t="shared" ca="1" si="13"/>
        <v>Miles</v>
      </c>
      <c r="Z19" s="5"/>
      <c r="AB19" s="4">
        <f t="shared" si="18"/>
        <v>40</v>
      </c>
      <c r="AC19" s="5" t="str">
        <f t="shared" si="14"/>
        <v/>
      </c>
      <c r="AD19" s="6" t="str">
        <f>IF(AB19&lt;&gt;40,VLOOKUP(AC19,Klassenliste!$F$2:$I$31,4,FALSE),"")</f>
        <v/>
      </c>
      <c r="AF19">
        <f>Sitzordnung!A19</f>
        <v>16</v>
      </c>
      <c r="AG19" t="str">
        <f t="shared" ca="1" si="15"/>
        <v>Joan Ba.</v>
      </c>
    </row>
    <row r="20" spans="1:33" x14ac:dyDescent="0.25">
      <c r="A20" s="4">
        <v>17</v>
      </c>
      <c r="B20" s="5">
        <f t="shared" si="0"/>
        <v>17</v>
      </c>
      <c r="C20" s="6" t="str">
        <f t="shared" ca="1" si="1"/>
        <v>Hannes</v>
      </c>
      <c r="E20" s="4" t="str">
        <f>Klassenliste!I18</f>
        <v>Katie</v>
      </c>
      <c r="F20" s="5" t="str">
        <f>IF(Klassenliste!F18&lt;&gt;"",Berechnung!E20,"")</f>
        <v/>
      </c>
      <c r="G20" s="5" t="str">
        <f t="shared" si="2"/>
        <v>Katie</v>
      </c>
      <c r="H20" s="5">
        <f t="shared" ca="1" si="3"/>
        <v>5.3702286940984481</v>
      </c>
      <c r="I20" s="5" t="str">
        <f t="shared" si="4"/>
        <v>Katie</v>
      </c>
      <c r="J20" s="5">
        <f t="shared" si="16"/>
        <v>19</v>
      </c>
      <c r="K20" s="5">
        <f t="shared" ca="1" si="5"/>
        <v>5.526479896103611</v>
      </c>
      <c r="L20" s="6" t="str">
        <f t="shared" ca="1" si="6"/>
        <v>Snoop</v>
      </c>
      <c r="N20" s="4">
        <f>Sitzordnung!A20</f>
        <v>17</v>
      </c>
      <c r="O20" s="5">
        <f>IF(ISNUMBER(VLOOKUP(N20,Klassenliste!$F$2:$F$31,1,FALSE)),"",N20)</f>
        <v>17</v>
      </c>
      <c r="P20" s="5" t="str">
        <f t="shared" si="7"/>
        <v/>
      </c>
      <c r="Q20" s="5">
        <f t="shared" ca="1" si="8"/>
        <v>5.0142960584562157</v>
      </c>
      <c r="R20" s="5">
        <f t="shared" si="9"/>
        <v>17</v>
      </c>
      <c r="S20" s="5">
        <f t="shared" si="17"/>
        <v>19</v>
      </c>
      <c r="T20" s="5">
        <f t="shared" ca="1" si="10"/>
        <v>5.5902385763108597</v>
      </c>
      <c r="U20" s="6">
        <f t="shared" ca="1" si="11"/>
        <v>10</v>
      </c>
      <c r="V20" s="6"/>
      <c r="W20" s="5"/>
      <c r="X20" s="4">
        <f t="shared" ca="1" si="12"/>
        <v>10</v>
      </c>
      <c r="Y20" s="6" t="str">
        <f t="shared" ca="1" si="13"/>
        <v>Snoop</v>
      </c>
      <c r="Z20" s="5"/>
      <c r="AB20" s="4">
        <f t="shared" si="18"/>
        <v>40</v>
      </c>
      <c r="AC20" s="5" t="str">
        <f t="shared" si="14"/>
        <v/>
      </c>
      <c r="AD20" s="6" t="str">
        <f>IF(AB20&lt;&gt;40,VLOOKUP(AC20,Klassenliste!$F$2:$I$31,4,FALSE),"")</f>
        <v/>
      </c>
      <c r="AF20">
        <f>Sitzordnung!A20</f>
        <v>17</v>
      </c>
      <c r="AG20" t="str">
        <f t="shared" ca="1" si="15"/>
        <v>Hannes</v>
      </c>
    </row>
    <row r="21" spans="1:33" x14ac:dyDescent="0.25">
      <c r="A21" s="4">
        <v>18</v>
      </c>
      <c r="B21" s="5">
        <f t="shared" si="0"/>
        <v>18</v>
      </c>
      <c r="C21" s="6" t="str">
        <f t="shared" ca="1" si="1"/>
        <v>Chet</v>
      </c>
      <c r="E21" s="4" t="str">
        <f>Klassenliste!I19</f>
        <v>Nora</v>
      </c>
      <c r="F21" s="5" t="str">
        <f>IF(Klassenliste!F19&lt;&gt;"",Berechnung!E21,"")</f>
        <v/>
      </c>
      <c r="G21" s="5" t="str">
        <f t="shared" si="2"/>
        <v>Nora</v>
      </c>
      <c r="H21" s="5">
        <f t="shared" ca="1" si="3"/>
        <v>5.7555047189282709</v>
      </c>
      <c r="I21" s="5" t="str">
        <f t="shared" si="4"/>
        <v>Nora</v>
      </c>
      <c r="J21" s="5">
        <f t="shared" si="16"/>
        <v>20</v>
      </c>
      <c r="K21" s="5">
        <f t="shared" ca="1" si="5"/>
        <v>5.5299045005456735</v>
      </c>
      <c r="L21" s="6" t="str">
        <f t="shared" ca="1" si="6"/>
        <v>Joan Je.</v>
      </c>
      <c r="N21" s="4">
        <f>Sitzordnung!A21</f>
        <v>18</v>
      </c>
      <c r="O21" s="5">
        <f>IF(ISNUMBER(VLOOKUP(N21,Klassenliste!$F$2:$F$31,1,FALSE)),"",N21)</f>
        <v>18</v>
      </c>
      <c r="P21" s="5" t="str">
        <f t="shared" si="7"/>
        <v/>
      </c>
      <c r="Q21" s="5">
        <f t="shared" ca="1" si="8"/>
        <v>5.0847231628891727</v>
      </c>
      <c r="R21" s="5">
        <f t="shared" si="9"/>
        <v>18</v>
      </c>
      <c r="S21" s="5">
        <f t="shared" si="17"/>
        <v>20</v>
      </c>
      <c r="T21" s="5">
        <f t="shared" ca="1" si="10"/>
        <v>5.6284161933908399</v>
      </c>
      <c r="U21" s="6">
        <f t="shared" ca="1" si="11"/>
        <v>15</v>
      </c>
      <c r="V21" s="6"/>
      <c r="W21" s="5"/>
      <c r="X21" s="4">
        <f t="shared" ca="1" si="12"/>
        <v>15</v>
      </c>
      <c r="Y21" s="6" t="str">
        <f t="shared" ca="1" si="13"/>
        <v>Joan Je.</v>
      </c>
      <c r="Z21" s="5"/>
      <c r="AB21" s="4">
        <f t="shared" si="18"/>
        <v>40</v>
      </c>
      <c r="AC21" s="5" t="str">
        <f t="shared" si="14"/>
        <v/>
      </c>
      <c r="AD21" s="6" t="str">
        <f>IF(AB21&lt;&gt;40,VLOOKUP(AC21,Klassenliste!$F$2:$I$31,4,FALSE),"")</f>
        <v/>
      </c>
      <c r="AF21">
        <f>Sitzordnung!A21</f>
        <v>18</v>
      </c>
      <c r="AG21" t="str">
        <f t="shared" ca="1" si="15"/>
        <v>Chet</v>
      </c>
    </row>
    <row r="22" spans="1:33" x14ac:dyDescent="0.25">
      <c r="A22" s="4">
        <v>19</v>
      </c>
      <c r="B22" s="5">
        <f t="shared" si="0"/>
        <v>19</v>
      </c>
      <c r="C22" s="6" t="str">
        <f t="shared" ca="1" si="1"/>
        <v>Till</v>
      </c>
      <c r="E22" s="4" t="str">
        <f>Klassenliste!I20</f>
        <v>John Mc.</v>
      </c>
      <c r="F22" s="5" t="str">
        <f>IF(Klassenliste!F20&lt;&gt;"",Berechnung!E22,"")</f>
        <v/>
      </c>
      <c r="G22" s="5" t="str">
        <f t="shared" si="2"/>
        <v>John Mc.</v>
      </c>
      <c r="H22" s="5">
        <f t="shared" ca="1" si="3"/>
        <v>5.7647259488354194</v>
      </c>
      <c r="I22" s="5" t="str">
        <f t="shared" si="4"/>
        <v>John Mc.</v>
      </c>
      <c r="J22" s="5">
        <f t="shared" si="16"/>
        <v>21</v>
      </c>
      <c r="K22" s="5">
        <f t="shared" ca="1" si="5"/>
        <v>5.5406048332882785</v>
      </c>
      <c r="L22" s="6" t="str">
        <f t="shared" ca="1" si="6"/>
        <v>Otis</v>
      </c>
      <c r="N22" s="4">
        <f>Sitzordnung!A22</f>
        <v>19</v>
      </c>
      <c r="O22" s="5">
        <f>IF(ISNUMBER(VLOOKUP(N22,Klassenliste!$F$2:$F$31,1,FALSE)),"",N22)</f>
        <v>19</v>
      </c>
      <c r="P22" s="5" t="str">
        <f t="shared" si="7"/>
        <v/>
      </c>
      <c r="Q22" s="5">
        <f t="shared" ca="1" si="8"/>
        <v>5.7264226685677135</v>
      </c>
      <c r="R22" s="5">
        <f t="shared" si="9"/>
        <v>19</v>
      </c>
      <c r="S22" s="5">
        <f t="shared" si="17"/>
        <v>21</v>
      </c>
      <c r="T22" s="5">
        <f t="shared" ca="1" si="10"/>
        <v>5.6340936145321274</v>
      </c>
      <c r="U22" s="6">
        <f t="shared" ca="1" si="11"/>
        <v>5</v>
      </c>
      <c r="V22" s="6"/>
      <c r="W22" s="5"/>
      <c r="X22" s="4">
        <f t="shared" ca="1" si="12"/>
        <v>5</v>
      </c>
      <c r="Y22" s="6" t="str">
        <f t="shared" ca="1" si="13"/>
        <v>Otis</v>
      </c>
      <c r="Z22" s="5"/>
      <c r="AB22" s="4">
        <f t="shared" si="18"/>
        <v>40</v>
      </c>
      <c r="AC22" s="5" t="str">
        <f t="shared" si="14"/>
        <v/>
      </c>
      <c r="AD22" s="6" t="str">
        <f>IF(AB22&lt;&gt;40,VLOOKUP(AC22,Klassenliste!$F$2:$I$31,4,FALSE),"")</f>
        <v/>
      </c>
      <c r="AF22">
        <f>Sitzordnung!A22</f>
        <v>19</v>
      </c>
      <c r="AG22" t="str">
        <f t="shared" ca="1" si="15"/>
        <v>Till</v>
      </c>
    </row>
    <row r="23" spans="1:33" x14ac:dyDescent="0.25">
      <c r="A23" s="4">
        <v>20</v>
      </c>
      <c r="B23" s="5">
        <f t="shared" si="0"/>
        <v>20</v>
      </c>
      <c r="C23" s="6" t="str">
        <f t="shared" ca="1" si="1"/>
        <v>Josephine</v>
      </c>
      <c r="E23" s="4" t="str">
        <f>Klassenliste!I21</f>
        <v>John Le.</v>
      </c>
      <c r="F23" s="5" t="str">
        <f>IF(Klassenliste!F21&lt;&gt;"",Berechnung!E23,"")</f>
        <v/>
      </c>
      <c r="G23" s="5" t="str">
        <f t="shared" si="2"/>
        <v>John Le.</v>
      </c>
      <c r="H23" s="5">
        <f t="shared" ca="1" si="3"/>
        <v>5.3696545974038656</v>
      </c>
      <c r="I23" s="5" t="str">
        <f t="shared" si="4"/>
        <v>John Le.</v>
      </c>
      <c r="J23" s="5">
        <f t="shared" si="16"/>
        <v>22</v>
      </c>
      <c r="K23" s="5">
        <f t="shared" ca="1" si="5"/>
        <v>5.685833799366578</v>
      </c>
      <c r="L23" s="6" t="str">
        <f t="shared" ca="1" si="6"/>
        <v>Anna Maria</v>
      </c>
      <c r="N23" s="4">
        <f>Sitzordnung!A23</f>
        <v>20</v>
      </c>
      <c r="O23" s="5">
        <f>IF(ISNUMBER(VLOOKUP(N23,Klassenliste!$F$2:$F$31,1,FALSE)),"",N23)</f>
        <v>20</v>
      </c>
      <c r="P23" s="5" t="str">
        <f t="shared" si="7"/>
        <v/>
      </c>
      <c r="Q23" s="5">
        <f t="shared" ca="1" si="8"/>
        <v>5.3857782558755041</v>
      </c>
      <c r="R23" s="5">
        <f t="shared" si="9"/>
        <v>20</v>
      </c>
      <c r="S23" s="5">
        <f t="shared" si="17"/>
        <v>22</v>
      </c>
      <c r="T23" s="5">
        <f t="shared" ca="1" si="10"/>
        <v>5.6466676400589551</v>
      </c>
      <c r="U23" s="6">
        <f t="shared" ca="1" si="11"/>
        <v>1</v>
      </c>
      <c r="V23" s="6"/>
      <c r="W23" s="5"/>
      <c r="X23" s="4">
        <f t="shared" ca="1" si="12"/>
        <v>1</v>
      </c>
      <c r="Y23" s="6" t="str">
        <f t="shared" ca="1" si="13"/>
        <v>Anna Maria</v>
      </c>
      <c r="Z23" s="5"/>
      <c r="AB23" s="4">
        <f t="shared" si="18"/>
        <v>40</v>
      </c>
      <c r="AC23" s="5" t="str">
        <f t="shared" si="14"/>
        <v/>
      </c>
      <c r="AD23" s="6" t="str">
        <f>IF(AB23&lt;&gt;40,VLOOKUP(AC23,Klassenliste!$F$2:$I$31,4,FALSE),"")</f>
        <v/>
      </c>
      <c r="AF23">
        <f>Sitzordnung!A23</f>
        <v>20</v>
      </c>
      <c r="AG23" t="str">
        <f t="shared" ca="1" si="15"/>
        <v>Josephine</v>
      </c>
    </row>
    <row r="24" spans="1:33" x14ac:dyDescent="0.25">
      <c r="A24" s="4">
        <v>21</v>
      </c>
      <c r="B24" s="5">
        <f t="shared" si="0"/>
        <v>21</v>
      </c>
      <c r="C24" s="6" t="str">
        <f t="shared" ca="1" si="1"/>
        <v>Stan</v>
      </c>
      <c r="E24" s="4" t="str">
        <f>Klassenliste!I22</f>
        <v>Joan Je.</v>
      </c>
      <c r="F24" s="5" t="str">
        <f>IF(Klassenliste!F22&lt;&gt;"",Berechnung!E24,"")</f>
        <v/>
      </c>
      <c r="G24" s="5" t="str">
        <f t="shared" si="2"/>
        <v>Joan Je.</v>
      </c>
      <c r="H24" s="5">
        <f t="shared" ca="1" si="3"/>
        <v>5.5299045005456735</v>
      </c>
      <c r="I24" s="5" t="str">
        <f t="shared" si="4"/>
        <v>Joan Je.</v>
      </c>
      <c r="J24" s="5">
        <f t="shared" si="16"/>
        <v>23</v>
      </c>
      <c r="K24" s="5">
        <f t="shared" ca="1" si="5"/>
        <v>5.7091663184632004</v>
      </c>
      <c r="L24" s="6" t="str">
        <f t="shared" ca="1" si="6"/>
        <v>Till</v>
      </c>
      <c r="N24" s="4">
        <f>Sitzordnung!A24</f>
        <v>21</v>
      </c>
      <c r="O24" s="5">
        <f>IF(ISNUMBER(VLOOKUP(N24,Klassenliste!$F$2:$F$31,1,FALSE)),"",N24)</f>
        <v>21</v>
      </c>
      <c r="P24" s="5" t="str">
        <f t="shared" si="7"/>
        <v/>
      </c>
      <c r="Q24" s="5">
        <f t="shared" ca="1" si="8"/>
        <v>5.3521835919243381</v>
      </c>
      <c r="R24" s="5">
        <f t="shared" si="9"/>
        <v>21</v>
      </c>
      <c r="S24" s="5">
        <f t="shared" si="17"/>
        <v>23</v>
      </c>
      <c r="T24" s="5">
        <f t="shared" ca="1" si="10"/>
        <v>5.7264226685677135</v>
      </c>
      <c r="U24" s="6">
        <f t="shared" ca="1" si="11"/>
        <v>19</v>
      </c>
      <c r="V24" s="6"/>
      <c r="W24" s="5"/>
      <c r="X24" s="4">
        <f t="shared" ca="1" si="12"/>
        <v>19</v>
      </c>
      <c r="Y24" s="6" t="str">
        <f t="shared" ca="1" si="13"/>
        <v>Till</v>
      </c>
      <c r="Z24" s="5"/>
      <c r="AB24" s="4">
        <f t="shared" si="18"/>
        <v>40</v>
      </c>
      <c r="AC24" s="5" t="str">
        <f t="shared" si="14"/>
        <v/>
      </c>
      <c r="AD24" s="6" t="str">
        <f>IF(AB24&lt;&gt;40,VLOOKUP(AC24,Klassenliste!$F$2:$I$31,4,FALSE),"")</f>
        <v/>
      </c>
      <c r="AF24">
        <f>Sitzordnung!A24</f>
        <v>21</v>
      </c>
      <c r="AG24" t="str">
        <f t="shared" ca="1" si="15"/>
        <v>Stan</v>
      </c>
    </row>
    <row r="25" spans="1:33" x14ac:dyDescent="0.25">
      <c r="A25" s="4">
        <v>22</v>
      </c>
      <c r="B25" s="5">
        <f t="shared" si="0"/>
        <v>22</v>
      </c>
      <c r="C25" s="6" t="str">
        <f t="shared" ca="1" si="1"/>
        <v>Aretha</v>
      </c>
      <c r="E25" s="4" t="str">
        <f>Klassenliste!I23</f>
        <v>Hannes</v>
      </c>
      <c r="F25" s="5" t="str">
        <f>IF(Klassenliste!F23&lt;&gt;"",Berechnung!E25,"")</f>
        <v/>
      </c>
      <c r="G25" s="5" t="str">
        <f t="shared" si="2"/>
        <v>Hannes</v>
      </c>
      <c r="H25" s="5">
        <f t="shared" ca="1" si="3"/>
        <v>5.0740095154545273</v>
      </c>
      <c r="I25" s="5" t="str">
        <f t="shared" si="4"/>
        <v>Hannes</v>
      </c>
      <c r="J25" s="5">
        <f t="shared" si="16"/>
        <v>24</v>
      </c>
      <c r="K25" s="5">
        <f t="shared" ca="1" si="5"/>
        <v>5.7555047189282709</v>
      </c>
      <c r="L25" s="6" t="str">
        <f t="shared" ca="1" si="6"/>
        <v>Nora</v>
      </c>
      <c r="N25" s="4">
        <f>Sitzordnung!A25</f>
        <v>22</v>
      </c>
      <c r="O25" s="5">
        <f>IF(ISNUMBER(VLOOKUP(N25,Klassenliste!$F$2:$F$31,1,FALSE)),"",N25)</f>
        <v>22</v>
      </c>
      <c r="P25" s="5" t="str">
        <f t="shared" si="7"/>
        <v/>
      </c>
      <c r="Q25" s="5">
        <f t="shared" ca="1" si="8"/>
        <v>5.8354614004479828</v>
      </c>
      <c r="R25" s="5">
        <f t="shared" si="9"/>
        <v>22</v>
      </c>
      <c r="S25" s="5">
        <f t="shared" si="17"/>
        <v>24</v>
      </c>
      <c r="T25" s="5">
        <f t="shared" ca="1" si="10"/>
        <v>5.7560189986717649</v>
      </c>
      <c r="U25" s="6">
        <f t="shared" ca="1" si="11"/>
        <v>29</v>
      </c>
      <c r="V25" s="6"/>
      <c r="W25" s="5"/>
      <c r="X25" s="4">
        <f t="shared" ca="1" si="12"/>
        <v>29</v>
      </c>
      <c r="Y25" s="6" t="str">
        <f t="shared" ca="1" si="13"/>
        <v>Nora</v>
      </c>
      <c r="Z25" s="5"/>
      <c r="AB25" s="4">
        <f t="shared" si="18"/>
        <v>40</v>
      </c>
      <c r="AC25" s="5" t="str">
        <f t="shared" si="14"/>
        <v/>
      </c>
      <c r="AD25" s="6" t="str">
        <f>IF(AB25&lt;&gt;40,VLOOKUP(AC25,Klassenliste!$F$2:$I$31,4,FALSE),"")</f>
        <v/>
      </c>
      <c r="AF25">
        <f>Sitzordnung!A25</f>
        <v>22</v>
      </c>
      <c r="AG25" t="str">
        <f t="shared" ca="1" si="15"/>
        <v>Aretha</v>
      </c>
    </row>
    <row r="26" spans="1:33" x14ac:dyDescent="0.25">
      <c r="A26" s="4">
        <v>23</v>
      </c>
      <c r="B26" s="5">
        <f t="shared" si="0"/>
        <v>23</v>
      </c>
      <c r="C26" s="6" t="str">
        <f t="shared" ca="1" si="1"/>
        <v>Tupac</v>
      </c>
      <c r="E26" s="4" t="str">
        <f>Klassenliste!I24</f>
        <v>John Lee</v>
      </c>
      <c r="F26" s="5" t="str">
        <f>IF(Klassenliste!F24&lt;&gt;"",Berechnung!E26,"")</f>
        <v/>
      </c>
      <c r="G26" s="5" t="str">
        <f t="shared" si="2"/>
        <v>John Lee</v>
      </c>
      <c r="H26" s="5">
        <f t="shared" ca="1" si="3"/>
        <v>5.2905247843201906</v>
      </c>
      <c r="I26" s="5" t="str">
        <f t="shared" si="4"/>
        <v>John Lee</v>
      </c>
      <c r="J26" s="5">
        <f t="shared" si="16"/>
        <v>25</v>
      </c>
      <c r="K26" s="5">
        <f t="shared" ca="1" si="5"/>
        <v>5.7647259488354194</v>
      </c>
      <c r="L26" s="6" t="str">
        <f t="shared" ca="1" si="6"/>
        <v>John Mc.</v>
      </c>
      <c r="N26" s="4">
        <f>Sitzordnung!A26</f>
        <v>23</v>
      </c>
      <c r="O26" s="5">
        <f>IF(ISNUMBER(VLOOKUP(N26,Klassenliste!$F$2:$F$31,1,FALSE)),"",N26)</f>
        <v>23</v>
      </c>
      <c r="P26" s="5" t="str">
        <f t="shared" si="7"/>
        <v/>
      </c>
      <c r="Q26" s="5">
        <f t="shared" ca="1" si="8"/>
        <v>5.029865550800066</v>
      </c>
      <c r="R26" s="5">
        <f t="shared" si="9"/>
        <v>23</v>
      </c>
      <c r="S26" s="5">
        <f t="shared" si="17"/>
        <v>25</v>
      </c>
      <c r="T26" s="5">
        <f t="shared" ca="1" si="10"/>
        <v>5.8082652131380836</v>
      </c>
      <c r="U26" s="6">
        <f t="shared" ca="1" si="11"/>
        <v>3</v>
      </c>
      <c r="V26" s="6"/>
      <c r="W26" s="5"/>
      <c r="X26" s="4">
        <f t="shared" ca="1" si="12"/>
        <v>3</v>
      </c>
      <c r="Y26" s="6" t="str">
        <f t="shared" ca="1" si="13"/>
        <v>John Mc.</v>
      </c>
      <c r="Z26" s="5"/>
      <c r="AB26" s="4">
        <f t="shared" si="18"/>
        <v>40</v>
      </c>
      <c r="AC26" s="5" t="str">
        <f t="shared" si="14"/>
        <v/>
      </c>
      <c r="AD26" s="6" t="str">
        <f>IF(AB26&lt;&gt;40,VLOOKUP(AC26,Klassenliste!$F$2:$I$31,4,FALSE),"")</f>
        <v/>
      </c>
      <c r="AF26">
        <f>Sitzordnung!A26</f>
        <v>23</v>
      </c>
      <c r="AG26" t="str">
        <f t="shared" ca="1" si="15"/>
        <v>Tupac</v>
      </c>
    </row>
    <row r="27" spans="1:33" x14ac:dyDescent="0.25">
      <c r="A27" s="4">
        <v>24</v>
      </c>
      <c r="B27" s="5">
        <f t="shared" si="0"/>
        <v>24</v>
      </c>
      <c r="C27" s="6" t="str">
        <f t="shared" ca="1" si="1"/>
        <v>Miles</v>
      </c>
      <c r="E27" s="4" t="str">
        <f>Klassenliste!I25</f>
        <v>Joan Ba.</v>
      </c>
      <c r="F27" s="5" t="str">
        <f>IF(Klassenliste!F25&lt;&gt;"",Berechnung!E27,"")</f>
        <v/>
      </c>
      <c r="G27" s="5" t="str">
        <f t="shared" si="2"/>
        <v>Joan Ba.</v>
      </c>
      <c r="H27" s="5">
        <f t="shared" ca="1" si="3"/>
        <v>5.9934679875400159</v>
      </c>
      <c r="I27" s="5" t="str">
        <f t="shared" si="4"/>
        <v>Joan Ba.</v>
      </c>
      <c r="J27" s="5">
        <f t="shared" si="16"/>
        <v>26</v>
      </c>
      <c r="K27" s="5">
        <f t="shared" ca="1" si="5"/>
        <v>5.8588023456366134</v>
      </c>
      <c r="L27" s="6" t="str">
        <f t="shared" ca="1" si="6"/>
        <v>Lea</v>
      </c>
      <c r="N27" s="4">
        <f>Sitzordnung!A27</f>
        <v>24</v>
      </c>
      <c r="O27" s="5">
        <f>IF(ISNUMBER(VLOOKUP(N27,Klassenliste!$F$2:$F$31,1,FALSE)),"",N27)</f>
        <v>24</v>
      </c>
      <c r="P27" s="5" t="str">
        <f t="shared" si="7"/>
        <v/>
      </c>
      <c r="Q27" s="5">
        <f t="shared" ca="1" si="8"/>
        <v>5.5896686204989949</v>
      </c>
      <c r="R27" s="5">
        <f t="shared" si="9"/>
        <v>24</v>
      </c>
      <c r="S27" s="5">
        <f t="shared" si="17"/>
        <v>26</v>
      </c>
      <c r="T27" s="5">
        <f t="shared" ca="1" si="10"/>
        <v>5.8293581680948225</v>
      </c>
      <c r="U27" s="6">
        <f t="shared" ca="1" si="11"/>
        <v>4</v>
      </c>
      <c r="V27" s="6"/>
      <c r="W27" s="5"/>
      <c r="X27" s="4">
        <f t="shared" ca="1" si="12"/>
        <v>4</v>
      </c>
      <c r="Y27" s="6" t="str">
        <f t="shared" ca="1" si="13"/>
        <v>Lea</v>
      </c>
      <c r="Z27" s="5"/>
      <c r="AB27" s="4">
        <f t="shared" si="18"/>
        <v>40</v>
      </c>
      <c r="AC27" s="5" t="str">
        <f t="shared" si="14"/>
        <v/>
      </c>
      <c r="AD27" s="6" t="str">
        <f>IF(AB27&lt;&gt;40,VLOOKUP(AC27,Klassenliste!$F$2:$I$31,4,FALSE),"")</f>
        <v/>
      </c>
      <c r="AF27">
        <f>Sitzordnung!A27</f>
        <v>24</v>
      </c>
      <c r="AG27" t="str">
        <f t="shared" ca="1" si="15"/>
        <v>Miles</v>
      </c>
    </row>
    <row r="28" spans="1:33" x14ac:dyDescent="0.25">
      <c r="A28" s="4">
        <v>25</v>
      </c>
      <c r="B28" s="5">
        <f t="shared" si="0"/>
        <v>25</v>
      </c>
      <c r="C28" s="6" t="str">
        <f t="shared" ca="1" si="1"/>
        <v>Judith</v>
      </c>
      <c r="E28" s="4" t="str">
        <f>Klassenliste!I26</f>
        <v>Helene</v>
      </c>
      <c r="F28" s="5" t="str">
        <f>IF(Klassenliste!F26&lt;&gt;"",Berechnung!E28,"")</f>
        <v/>
      </c>
      <c r="G28" s="5" t="str">
        <f t="shared" si="2"/>
        <v>Helene</v>
      </c>
      <c r="H28" s="5">
        <f t="shared" ca="1" si="3"/>
        <v>5.9327297767493983</v>
      </c>
      <c r="I28" s="5" t="str">
        <f t="shared" si="4"/>
        <v>Helene</v>
      </c>
      <c r="J28" s="5">
        <f t="shared" si="16"/>
        <v>27</v>
      </c>
      <c r="K28" s="5">
        <f t="shared" ca="1" si="5"/>
        <v>5.8982620180221081</v>
      </c>
      <c r="L28" s="6" t="str">
        <f t="shared" ca="1" si="6"/>
        <v>Aretha</v>
      </c>
      <c r="N28" s="4">
        <f>Sitzordnung!A28</f>
        <v>25</v>
      </c>
      <c r="O28" s="5">
        <f>IF(ISNUMBER(VLOOKUP(N28,Klassenliste!$F$2:$F$31,1,FALSE)),"",N28)</f>
        <v>25</v>
      </c>
      <c r="P28" s="5" t="str">
        <f t="shared" si="7"/>
        <v/>
      </c>
      <c r="Q28" s="5">
        <f t="shared" ca="1" si="8"/>
        <v>5.3007871951208507</v>
      </c>
      <c r="R28" s="5">
        <f t="shared" si="9"/>
        <v>25</v>
      </c>
      <c r="S28" s="5">
        <f t="shared" si="17"/>
        <v>27</v>
      </c>
      <c r="T28" s="5">
        <f t="shared" ca="1" si="10"/>
        <v>5.8354614004479828</v>
      </c>
      <c r="U28" s="6">
        <f t="shared" ca="1" si="11"/>
        <v>22</v>
      </c>
      <c r="V28" s="6"/>
      <c r="W28" s="5"/>
      <c r="X28" s="4">
        <f t="shared" ca="1" si="12"/>
        <v>22</v>
      </c>
      <c r="Y28" s="6" t="str">
        <f t="shared" ca="1" si="13"/>
        <v>Aretha</v>
      </c>
      <c r="Z28" s="5"/>
      <c r="AB28" s="4">
        <f t="shared" si="18"/>
        <v>40</v>
      </c>
      <c r="AC28" s="5" t="str">
        <f t="shared" si="14"/>
        <v/>
      </c>
      <c r="AD28" s="6" t="str">
        <f>IF(AB28&lt;&gt;40,VLOOKUP(AC28,Klassenliste!$F$2:$I$31,4,FALSE),"")</f>
        <v/>
      </c>
      <c r="AF28">
        <f>Sitzordnung!A28</f>
        <v>25</v>
      </c>
      <c r="AG28" t="str">
        <f t="shared" ca="1" si="15"/>
        <v>Judith</v>
      </c>
    </row>
    <row r="29" spans="1:33" x14ac:dyDescent="0.25">
      <c r="A29" s="4">
        <v>26</v>
      </c>
      <c r="B29" s="5">
        <f t="shared" si="0"/>
        <v>26</v>
      </c>
      <c r="C29" s="6" t="str">
        <f t="shared" ca="1" si="1"/>
        <v>Katie</v>
      </c>
      <c r="E29" s="4" t="str">
        <f>Klassenliste!I27</f>
        <v>Stan</v>
      </c>
      <c r="F29" s="5" t="str">
        <f>IF(Klassenliste!F27&lt;&gt;"",Berechnung!E29,"")</f>
        <v/>
      </c>
      <c r="G29" s="5" t="str">
        <f t="shared" si="2"/>
        <v>Stan</v>
      </c>
      <c r="H29" s="5">
        <f t="shared" ca="1" si="3"/>
        <v>5.21058432324448</v>
      </c>
      <c r="I29" s="5" t="str">
        <f t="shared" si="4"/>
        <v>Stan</v>
      </c>
      <c r="J29" s="5">
        <f t="shared" si="16"/>
        <v>28</v>
      </c>
      <c r="K29" s="5">
        <f t="shared" ca="1" si="5"/>
        <v>5.9327297767493983</v>
      </c>
      <c r="L29" s="6" t="str">
        <f t="shared" ca="1" si="6"/>
        <v>Helene</v>
      </c>
      <c r="N29" s="4">
        <f>Sitzordnung!A29</f>
        <v>26</v>
      </c>
      <c r="O29" s="5">
        <f>IF(ISNUMBER(VLOOKUP(N29,Klassenliste!$F$2:$F$31,1,FALSE)),"",N29)</f>
        <v>26</v>
      </c>
      <c r="P29" s="5" t="str">
        <f t="shared" si="7"/>
        <v/>
      </c>
      <c r="Q29" s="5">
        <f t="shared" ca="1" si="8"/>
        <v>5.5217518169652218</v>
      </c>
      <c r="R29" s="5">
        <f t="shared" si="9"/>
        <v>26</v>
      </c>
      <c r="S29" s="5">
        <f t="shared" si="17"/>
        <v>28</v>
      </c>
      <c r="T29" s="5">
        <f t="shared" ca="1" si="10"/>
        <v>5.8981529244129147</v>
      </c>
      <c r="U29" s="6">
        <f t="shared" ca="1" si="11"/>
        <v>2</v>
      </c>
      <c r="V29" s="6"/>
      <c r="W29" s="5"/>
      <c r="X29" s="4">
        <f t="shared" ca="1" si="12"/>
        <v>2</v>
      </c>
      <c r="Y29" s="6" t="str">
        <f t="shared" ca="1" si="13"/>
        <v>Helene</v>
      </c>
      <c r="Z29" s="5"/>
      <c r="AB29" s="4">
        <f t="shared" si="18"/>
        <v>40</v>
      </c>
      <c r="AC29" s="5" t="str">
        <f t="shared" si="14"/>
        <v/>
      </c>
      <c r="AD29" s="6" t="str">
        <f>IF(AB29&lt;&gt;40,VLOOKUP(AC29,Klassenliste!$F$2:$I$31,4,FALSE),"")</f>
        <v/>
      </c>
      <c r="AF29">
        <f>Sitzordnung!A29</f>
        <v>26</v>
      </c>
      <c r="AG29" t="str">
        <f t="shared" ca="1" si="15"/>
        <v>Katie</v>
      </c>
    </row>
    <row r="30" spans="1:33" x14ac:dyDescent="0.25">
      <c r="A30" s="4">
        <v>27</v>
      </c>
      <c r="B30" s="5">
        <f t="shared" si="0"/>
        <v>27</v>
      </c>
      <c r="C30" s="6" t="str">
        <f t="shared" ca="1" si="1"/>
        <v>Ronnie James</v>
      </c>
      <c r="E30" s="4" t="str">
        <f>Klassenliste!I28</f>
        <v>Anna Maria</v>
      </c>
      <c r="F30" s="5" t="str">
        <f>IF(Klassenliste!F28&lt;&gt;"",Berechnung!E30,"")</f>
        <v/>
      </c>
      <c r="G30" s="5" t="str">
        <f t="shared" si="2"/>
        <v>Anna Maria</v>
      </c>
      <c r="H30" s="5">
        <f t="shared" ca="1" si="3"/>
        <v>5.685833799366578</v>
      </c>
      <c r="I30" s="5" t="str">
        <f t="shared" si="4"/>
        <v>Anna Maria</v>
      </c>
      <c r="J30" s="5">
        <f t="shared" si="16"/>
        <v>29</v>
      </c>
      <c r="K30" s="5">
        <f t="shared" ca="1" si="5"/>
        <v>5.96888042273478</v>
      </c>
      <c r="L30" s="6" t="str">
        <f t="shared" ca="1" si="6"/>
        <v>Charlie</v>
      </c>
      <c r="N30" s="4">
        <f>Sitzordnung!A30</f>
        <v>27</v>
      </c>
      <c r="O30" s="5">
        <f>IF(ISNUMBER(VLOOKUP(N30,Klassenliste!$F$2:$F$31,1,FALSE)),"",N30)</f>
        <v>27</v>
      </c>
      <c r="P30" s="5" t="str">
        <f t="shared" si="7"/>
        <v/>
      </c>
      <c r="Q30" s="5">
        <f t="shared" ca="1" si="8"/>
        <v>5.0273709570866183</v>
      </c>
      <c r="R30" s="5">
        <f t="shared" si="9"/>
        <v>27</v>
      </c>
      <c r="S30" s="5">
        <f t="shared" si="17"/>
        <v>29</v>
      </c>
      <c r="T30" s="5">
        <f t="shared" ca="1" si="10"/>
        <v>5.9189942313483161</v>
      </c>
      <c r="U30" s="6">
        <f t="shared" ca="1" si="11"/>
        <v>6</v>
      </c>
      <c r="V30" s="6"/>
      <c r="W30" s="5"/>
      <c r="X30" s="4">
        <f t="shared" ca="1" si="12"/>
        <v>6</v>
      </c>
      <c r="Y30" s="6" t="str">
        <f t="shared" ca="1" si="13"/>
        <v>Charlie</v>
      </c>
      <c r="Z30" s="5"/>
      <c r="AB30" s="4">
        <f t="shared" si="18"/>
        <v>40</v>
      </c>
      <c r="AC30" s="5" t="str">
        <f t="shared" si="14"/>
        <v/>
      </c>
      <c r="AD30" s="6" t="str">
        <f>IF(AB30&lt;&gt;40,VLOOKUP(AC30,Klassenliste!$F$2:$I$31,4,FALSE),"")</f>
        <v/>
      </c>
      <c r="AF30">
        <f>Sitzordnung!A30</f>
        <v>27</v>
      </c>
      <c r="AG30" t="str">
        <f t="shared" ca="1" si="15"/>
        <v>Ronnie James</v>
      </c>
    </row>
    <row r="31" spans="1:33" x14ac:dyDescent="0.25">
      <c r="A31" s="4">
        <v>28</v>
      </c>
      <c r="B31" s="5">
        <f t="shared" si="0"/>
        <v>28</v>
      </c>
      <c r="C31" s="6" t="str">
        <f t="shared" ca="1" si="1"/>
        <v>John Le.</v>
      </c>
      <c r="E31" s="4" t="str">
        <f>Klassenliste!I29</f>
        <v>Josephine</v>
      </c>
      <c r="F31" s="5" t="str">
        <f>IF(Klassenliste!F29&lt;&gt;"",Berechnung!E31,"")</f>
        <v/>
      </c>
      <c r="G31" s="5" t="str">
        <f t="shared" si="2"/>
        <v>Josephine</v>
      </c>
      <c r="H31" s="5">
        <f t="shared" ca="1" si="3"/>
        <v>5.2216083487390925</v>
      </c>
      <c r="I31" s="5" t="str">
        <f t="shared" si="4"/>
        <v>Josephine</v>
      </c>
      <c r="J31" s="5">
        <f t="shared" si="16"/>
        <v>30</v>
      </c>
      <c r="K31" s="5">
        <f t="shared" ca="1" si="5"/>
        <v>5.9934679875400159</v>
      </c>
      <c r="L31" s="6" t="str">
        <f t="shared" ca="1" si="6"/>
        <v>Joan Ba.</v>
      </c>
      <c r="N31" s="4">
        <f>Sitzordnung!A31</f>
        <v>28</v>
      </c>
      <c r="O31" s="5">
        <f>IF(ISNUMBER(VLOOKUP(N31,Klassenliste!$F$2:$F$31,1,FALSE)),"",N31)</f>
        <v>28</v>
      </c>
      <c r="P31" s="5" t="str">
        <f t="shared" si="7"/>
        <v/>
      </c>
      <c r="Q31" s="5">
        <f t="shared" ca="1" si="8"/>
        <v>5.4571195032719473</v>
      </c>
      <c r="R31" s="5">
        <f t="shared" si="9"/>
        <v>28</v>
      </c>
      <c r="S31" s="5">
        <f t="shared" si="17"/>
        <v>30</v>
      </c>
      <c r="T31" s="5">
        <f t="shared" ca="1" si="10"/>
        <v>5.9339167560268349</v>
      </c>
      <c r="U31" s="6">
        <f t="shared" ca="1" si="11"/>
        <v>16</v>
      </c>
      <c r="V31" s="6"/>
      <c r="W31" s="5"/>
      <c r="X31" s="4">
        <f t="shared" ca="1" si="12"/>
        <v>16</v>
      </c>
      <c r="Y31" s="6" t="str">
        <f t="shared" ca="1" si="13"/>
        <v>Joan Ba.</v>
      </c>
      <c r="Z31" s="5"/>
      <c r="AB31" s="4">
        <f t="shared" si="18"/>
        <v>40</v>
      </c>
      <c r="AC31" s="5" t="str">
        <f t="shared" si="14"/>
        <v/>
      </c>
      <c r="AD31" s="6" t="str">
        <f>IF(AB31&lt;&gt;40,VLOOKUP(AC31,Klassenliste!$F$2:$I$31,4,FALSE),"")</f>
        <v/>
      </c>
      <c r="AF31">
        <f>Sitzordnung!A31</f>
        <v>28</v>
      </c>
      <c r="AG31" t="str">
        <f t="shared" ca="1" si="15"/>
        <v>John Le.</v>
      </c>
    </row>
    <row r="32" spans="1:33" x14ac:dyDescent="0.25">
      <c r="A32" s="4">
        <v>29</v>
      </c>
      <c r="B32" s="5">
        <f t="shared" si="0"/>
        <v>29</v>
      </c>
      <c r="C32" s="6" t="str">
        <f t="shared" ca="1" si="1"/>
        <v>Nora</v>
      </c>
      <c r="E32" s="4" t="str">
        <f>Klassenliste!I30</f>
        <v>Lea</v>
      </c>
      <c r="F32" s="5" t="str">
        <f>IF(Klassenliste!F30&lt;&gt;"",Berechnung!E32,"")</f>
        <v/>
      </c>
      <c r="G32" s="5" t="str">
        <f t="shared" si="2"/>
        <v>Lea</v>
      </c>
      <c r="H32" s="5">
        <f t="shared" ca="1" si="3"/>
        <v>5.8588023456366134</v>
      </c>
      <c r="I32" s="5" t="str">
        <f t="shared" si="4"/>
        <v>Lea</v>
      </c>
      <c r="J32" s="5">
        <f t="shared" si="16"/>
        <v>40</v>
      </c>
      <c r="K32" s="5">
        <f t="shared" si="5"/>
        <v>40</v>
      </c>
      <c r="L32" s="6" t="str">
        <f t="shared" si="6"/>
        <v/>
      </c>
      <c r="N32" s="4">
        <f>Sitzordnung!A32</f>
        <v>29</v>
      </c>
      <c r="O32" s="5">
        <f>IF(ISNUMBER(VLOOKUP(N32,Klassenliste!$F$2:$F$31,1,FALSE)),"",N32)</f>
        <v>29</v>
      </c>
      <c r="P32" s="5" t="str">
        <f t="shared" si="7"/>
        <v/>
      </c>
      <c r="Q32" s="5">
        <f t="shared" ca="1" si="8"/>
        <v>5.7560189986717649</v>
      </c>
      <c r="R32" s="5">
        <f t="shared" si="9"/>
        <v>29</v>
      </c>
      <c r="S32" s="5">
        <f t="shared" si="17"/>
        <v>40</v>
      </c>
      <c r="T32" s="5">
        <f t="shared" si="10"/>
        <v>40</v>
      </c>
      <c r="U32" s="6" t="str">
        <f t="shared" si="11"/>
        <v/>
      </c>
      <c r="V32" s="6"/>
      <c r="W32" s="5"/>
      <c r="X32" s="4" t="str">
        <f t="shared" si="12"/>
        <v/>
      </c>
      <c r="Y32" s="6" t="str">
        <f t="shared" si="13"/>
        <v/>
      </c>
      <c r="Z32" s="5"/>
      <c r="AB32" s="4">
        <f t="shared" si="18"/>
        <v>40</v>
      </c>
      <c r="AC32" s="5" t="str">
        <f t="shared" si="14"/>
        <v/>
      </c>
      <c r="AD32" s="6" t="str">
        <f>IF(AB32&lt;&gt;40,VLOOKUP(AC32,Klassenliste!$F$2:$I$31,4,FALSE),"")</f>
        <v/>
      </c>
      <c r="AF32">
        <f>Sitzordnung!A32</f>
        <v>29</v>
      </c>
      <c r="AG32" t="str">
        <f t="shared" ca="1" si="15"/>
        <v>Nora</v>
      </c>
    </row>
    <row r="33" spans="1:33" x14ac:dyDescent="0.25">
      <c r="A33" s="4">
        <v>30</v>
      </c>
      <c r="B33" s="5">
        <f t="shared" si="0"/>
        <v>30</v>
      </c>
      <c r="C33" s="6" t="str">
        <f t="shared" ca="1" si="1"/>
        <v>Doro</v>
      </c>
      <c r="E33" s="4" t="str">
        <f>Klassenliste!I31</f>
        <v>Judith</v>
      </c>
      <c r="F33" s="5" t="str">
        <f>IF(Klassenliste!F31&lt;&gt;"",Berechnung!E33,"")</f>
        <v/>
      </c>
      <c r="G33" s="5" t="str">
        <f t="shared" si="2"/>
        <v>Judith</v>
      </c>
      <c r="H33" s="5">
        <f t="shared" ca="1" si="3"/>
        <v>5.2029412467271658</v>
      </c>
      <c r="I33" s="5" t="str">
        <f t="shared" si="4"/>
        <v>Judith</v>
      </c>
      <c r="J33" s="5">
        <f t="shared" si="16"/>
        <v>40</v>
      </c>
      <c r="K33" s="5">
        <f t="shared" si="5"/>
        <v>40</v>
      </c>
      <c r="L33" s="6" t="str">
        <f t="shared" si="6"/>
        <v/>
      </c>
      <c r="N33" s="4">
        <f>Sitzordnung!A33</f>
        <v>30</v>
      </c>
      <c r="O33" s="5">
        <f>IF(ISNUMBER(VLOOKUP(N33,Klassenliste!$F$2:$F$31,1,FALSE)),"",N33)</f>
        <v>30</v>
      </c>
      <c r="P33" s="5" t="str">
        <f t="shared" si="7"/>
        <v/>
      </c>
      <c r="Q33" s="5">
        <f t="shared" ca="1" si="8"/>
        <v>5.0191049263977261</v>
      </c>
      <c r="R33" s="5">
        <f t="shared" si="9"/>
        <v>30</v>
      </c>
      <c r="S33" s="5">
        <f t="shared" si="17"/>
        <v>40</v>
      </c>
      <c r="T33" s="5">
        <f t="shared" si="10"/>
        <v>40</v>
      </c>
      <c r="U33" s="6" t="str">
        <f t="shared" si="11"/>
        <v/>
      </c>
      <c r="V33" s="6"/>
      <c r="W33" s="5"/>
      <c r="X33" s="4" t="str">
        <f t="shared" si="12"/>
        <v/>
      </c>
      <c r="Y33" s="6" t="str">
        <f t="shared" si="13"/>
        <v/>
      </c>
      <c r="Z33" s="5"/>
      <c r="AB33" s="4">
        <f t="shared" si="18"/>
        <v>40</v>
      </c>
      <c r="AC33" s="5" t="str">
        <f t="shared" si="14"/>
        <v/>
      </c>
      <c r="AD33" s="6" t="str">
        <f>IF(AB33&lt;&gt;40,VLOOKUP(AC33,Klassenliste!$F$2:$I$31,4,FALSE),"")</f>
        <v/>
      </c>
      <c r="AF33">
        <f>Sitzordnung!A33</f>
        <v>30</v>
      </c>
      <c r="AG33" t="str">
        <f t="shared" ca="1" si="15"/>
        <v>Doro</v>
      </c>
    </row>
    <row r="34" spans="1:33" x14ac:dyDescent="0.25">
      <c r="A34" s="4"/>
      <c r="B34" s="5"/>
      <c r="C34" s="6"/>
      <c r="E34" s="4"/>
      <c r="F34" s="5"/>
      <c r="G34" s="5"/>
      <c r="H34" s="5"/>
      <c r="I34" s="5"/>
      <c r="J34" s="5"/>
      <c r="K34" s="5"/>
      <c r="L34" s="6"/>
      <c r="N34" s="4"/>
      <c r="O34" s="5"/>
      <c r="P34" s="5"/>
      <c r="Q34" s="5"/>
      <c r="R34" s="5"/>
      <c r="S34" s="5"/>
      <c r="T34" s="5"/>
      <c r="U34" s="5"/>
      <c r="V34" s="6"/>
      <c r="W34" s="5"/>
      <c r="X34" s="4"/>
      <c r="Y34" s="6"/>
      <c r="Z34" s="5"/>
      <c r="AB34" s="4"/>
      <c r="AC34" s="5"/>
      <c r="AD34" s="6"/>
    </row>
    <row r="35" spans="1:33" ht="15.75" thickBot="1" x14ac:dyDescent="0.3">
      <c r="A35" s="7"/>
      <c r="B35" s="8"/>
      <c r="C35" s="9"/>
      <c r="E35" s="7"/>
      <c r="F35" s="8">
        <f>30-COUNTBLANK(F4:F33)</f>
        <v>2</v>
      </c>
      <c r="G35" s="8"/>
      <c r="H35" s="8"/>
      <c r="I35" s="8"/>
      <c r="J35" s="8"/>
      <c r="K35" s="8"/>
      <c r="L35" s="9"/>
      <c r="N35" s="7"/>
      <c r="O35" s="8"/>
      <c r="P35" s="8">
        <f>30-COUNTBLANK(P4:P33)</f>
        <v>2</v>
      </c>
      <c r="Q35" s="8"/>
      <c r="R35" s="8"/>
      <c r="S35" s="8"/>
      <c r="T35" s="8"/>
      <c r="U35" s="8"/>
      <c r="V35" s="9"/>
      <c r="W35" s="5"/>
      <c r="X35" s="7"/>
      <c r="Y35" s="9"/>
      <c r="Z35" s="5"/>
      <c r="AB35" s="7"/>
      <c r="AC35" s="8"/>
      <c r="AD35" s="9"/>
    </row>
  </sheetData>
  <sheetProtection sheet="1" objects="1" scenarios="1" selectLockedCells="1" selectUnlockedCell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Anleitung</vt:lpstr>
      <vt:lpstr>Klassenliste</vt:lpstr>
      <vt:lpstr>Sitzordnung</vt:lpstr>
      <vt:lpstr>Berechnung</vt:lpstr>
      <vt:lpstr>Sitzordnung!Druckbereich</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Lehrer</dc:creator>
  <cp:lastModifiedBy>Lehrer</cp:lastModifiedBy>
  <cp:lastPrinted>2019-07-10T13:20:51Z</cp:lastPrinted>
  <dcterms:created xsi:type="dcterms:W3CDTF">2019-06-24T10:07:00Z</dcterms:created>
  <dcterms:modified xsi:type="dcterms:W3CDTF">2019-07-13T08:44:12Z</dcterms:modified>
</cp:coreProperties>
</file>