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chule\1-Mathematik\Mathe_Thema_Stochastik_und_Statistik\Thema_Statistik\Testverfahren\"/>
    </mc:Choice>
  </mc:AlternateContent>
  <xr:revisionPtr revIDLastSave="0" documentId="13_ncr:1_{3A173331-C0E2-4160-99B3-930DF0334B60}" xr6:coauthVersionLast="47" xr6:coauthVersionMax="47" xr10:uidLastSave="{00000000-0000-0000-0000-000000000000}"/>
  <bookViews>
    <workbookView xWindow="-120" yWindow="-120" windowWidth="29040" windowHeight="15720" xr2:uid="{7F85A7F2-1560-4295-9B1E-E57E6E1A0ECC}"/>
  </bookViews>
  <sheets>
    <sheet name="Didaktischer_Kommentar" sheetId="5" r:id="rId1"/>
    <sheet name="Berechnung" sheetId="1" r:id="rId2"/>
    <sheet name="Grafik_Wkeiten" sheetId="4" r:id="rId3"/>
    <sheet name="Grafik_nat_Häufigkeiten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8" i="1"/>
  <c r="C9" i="1" s="1"/>
  <c r="C26" i="2" s="1"/>
  <c r="H27" i="4"/>
  <c r="F27" i="4" s="1"/>
  <c r="B27" i="4"/>
  <c r="D27" i="4" s="1"/>
  <c r="K15" i="4"/>
  <c r="J13" i="4"/>
  <c r="E21" i="2"/>
  <c r="B7" i="1"/>
  <c r="K15" i="2"/>
  <c r="J13" i="2"/>
  <c r="C24" i="1" l="1"/>
  <c r="C26" i="1"/>
  <c r="C25" i="1"/>
  <c r="C23" i="1"/>
  <c r="C7" i="4"/>
  <c r="C17" i="1"/>
  <c r="D23" i="4"/>
  <c r="D17" i="1"/>
  <c r="C10" i="1"/>
  <c r="C27" i="1" l="1"/>
  <c r="F23" i="4"/>
  <c r="D32" i="4"/>
  <c r="B32" i="4"/>
  <c r="G26" i="2"/>
  <c r="C20" i="1"/>
  <c r="C19" i="1" s="1"/>
  <c r="C18" i="1"/>
  <c r="B30" i="2"/>
  <c r="G10" i="1"/>
  <c r="H10" i="1" s="1"/>
  <c r="H32" i="4" l="1"/>
  <c r="F32" i="4"/>
  <c r="D30" i="2"/>
  <c r="H30" i="2"/>
  <c r="F30" i="2" l="1"/>
  <c r="G9" i="1"/>
  <c r="H9" i="1" s="1"/>
  <c r="G8" i="1"/>
  <c r="H8" i="1" s="1"/>
</calcChain>
</file>

<file path=xl/sharedStrings.xml><?xml version="1.0" encoding="utf-8"?>
<sst xmlns="http://schemas.openxmlformats.org/spreadsheetml/2006/main" count="55" uniqueCount="44">
  <si>
    <t>Prozentsatz Infizierte</t>
  </si>
  <si>
    <t>Nicht infizierte Personen</t>
  </si>
  <si>
    <t>Richtig positiv</t>
  </si>
  <si>
    <t>Falsch negativ</t>
  </si>
  <si>
    <t>Falsch positiv</t>
  </si>
  <si>
    <t>Richtig negativ</t>
  </si>
  <si>
    <t>W keit falsch positiv</t>
  </si>
  <si>
    <t>W keit richtig positiv</t>
  </si>
  <si>
    <t>W keit falsch negativ</t>
  </si>
  <si>
    <t>W keit richtig negativ</t>
  </si>
  <si>
    <t>Die gelb hinterlegte Felder sind editierbar.</t>
  </si>
  <si>
    <t>Annahmen</t>
  </si>
  <si>
    <t>Infizierte Personen in der Grundgesamtheit</t>
  </si>
  <si>
    <t>Sensivität des Tests</t>
  </si>
  <si>
    <t>Spezifivität des Tests</t>
  </si>
  <si>
    <t>Getesten sind</t>
  </si>
  <si>
    <t>tatsächlich infiziert</t>
  </si>
  <si>
    <t>Inifiziert</t>
  </si>
  <si>
    <t>Nicht infiziert</t>
  </si>
  <si>
    <t>positiver Test</t>
  </si>
  <si>
    <t>negativer Test</t>
  </si>
  <si>
    <t>Testcharakteristika</t>
  </si>
  <si>
    <t>Infektionsgeschehen und Grundgesamtheit</t>
  </si>
  <si>
    <t>Erwartete Testergebnisse</t>
  </si>
  <si>
    <t>Wahrscheinlichkeiten für Testergebnisse</t>
  </si>
  <si>
    <t>Erwartete richtig positive und falsch positive Ergebnisse</t>
  </si>
  <si>
    <t>Axel Müller, mister-mueller.de, 2021</t>
  </si>
  <si>
    <t>keine Gewähr für Richtigkeit der Ergebnisse</t>
  </si>
  <si>
    <t>Personen</t>
  </si>
  <si>
    <t>Start</t>
  </si>
  <si>
    <t>Welche Bedeutung hat ein positives Testergebnis?</t>
  </si>
  <si>
    <t>Mit diesem Dokument können bei Angabe der Infektionsrate (in der Form Infizierte pro Grundgesamtheit) sowie der Sensitivität und der Spezifität eines Tests die erwarteten Werte für Testergebnisse berechnet werden.</t>
  </si>
  <si>
    <t>Im Blatt "Berechnung" können in den gelb hinterlegten Feldern die Parameter des Szenarios angebeben werden:</t>
  </si>
  <si>
    <t>Größe Grundgesamtheit (Zahl getester Personen)</t>
  </si>
  <si>
    <t>Im gleichen Blatt stehen alle berechneten Werte.</t>
  </si>
  <si>
    <t>Zum einen die Wahrscheinlichkeiten für die möglichen Testergebnisse.</t>
  </si>
  <si>
    <t>Zum anderen die Anzahl an Personen mit entsprechenden Testergebnissen (im Sinne von natürlichen Häufigkeiten).</t>
  </si>
  <si>
    <t>Die besonders interessanten Fälle der positiven Testergebnisse werden in diesem Blatt gesondert dargestellt.</t>
  </si>
  <si>
    <t>Blatt Berechnungen</t>
  </si>
  <si>
    <t>Blatt "Grafik Wkeiten"</t>
  </si>
  <si>
    <t>In diesem Blatt werden alle berechneten Wahrscheinlichkeiten in einem Baumdiagramm dargestellt.</t>
  </si>
  <si>
    <t>Blatt "Grafik_nat_Häufigkeiten"</t>
  </si>
  <si>
    <t>In diesem Blatt werden die erwarteten Anzahlen von Personen dargestellt. Diese Darstellung ist in den meisten Fällen wesentlich leichter nachvollziehbar.</t>
  </si>
  <si>
    <r>
      <t>(vgl. Gerd Gigerenzer, "</t>
    </r>
    <r>
      <rPr>
        <i/>
        <sz val="11"/>
        <color theme="1"/>
        <rFont val="Calibri"/>
        <family val="2"/>
        <scheme val="minor"/>
      </rPr>
      <t>Das Einmaleins der Skepsis</t>
    </r>
    <r>
      <rPr>
        <sz val="11"/>
        <color theme="1"/>
        <rFont val="Calibri"/>
        <family val="2"/>
        <scheme val="minor"/>
      </rPr>
      <t>", S. 16 ff.)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</si>
</sst>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0000_-;\-* #,##0.000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20"/>
      <color rgb="FF0070C0"/>
      <name val="Arial Nova Cond"/>
      <family val="2"/>
    </font>
    <font>
      <sz val="20"/>
      <color theme="1"/>
      <name val="Arial Nova Cond"/>
      <family val="2"/>
    </font>
    <font>
      <b/>
      <sz val="11"/>
      <color theme="1"/>
      <name val="Arial Nova Cond"/>
      <family val="2"/>
    </font>
    <font>
      <b/>
      <sz val="11"/>
      <color rgb="FF0066CC"/>
      <name val="Arial Nova Cond"/>
      <family val="2"/>
    </font>
    <font>
      <sz val="12"/>
      <color theme="1"/>
      <name val="Arial Nova Cond"/>
      <family val="2"/>
    </font>
    <font>
      <b/>
      <sz val="12"/>
      <color rgb="FF0070C0"/>
      <name val="Arial Nova Cond"/>
      <family val="2"/>
    </font>
    <font>
      <b/>
      <sz val="12"/>
      <color theme="0"/>
      <name val="Arial Nova Cond"/>
      <family val="2"/>
    </font>
    <font>
      <b/>
      <sz val="10"/>
      <color theme="0"/>
      <name val="Arial Nova Cond"/>
      <family val="2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rgb="FF0070C0"/>
      </right>
      <top style="thin">
        <color rgb="FF0070C0"/>
      </top>
      <bottom style="medium">
        <color indexed="64"/>
      </bottom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8" borderId="0" xfId="0" applyFont="1" applyFill="1"/>
    <xf numFmtId="0" fontId="9" fillId="8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8" fillId="8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3" fontId="12" fillId="4" borderId="0" xfId="0" applyNumberFormat="1" applyFont="1" applyFill="1" applyAlignment="1">
      <alignment horizontal="center"/>
    </xf>
    <xf numFmtId="3" fontId="12" fillId="5" borderId="0" xfId="0" applyNumberFormat="1" applyFont="1" applyFill="1" applyAlignment="1">
      <alignment horizontal="center"/>
    </xf>
    <xf numFmtId="3" fontId="12" fillId="6" borderId="0" xfId="0" applyNumberFormat="1" applyFont="1" applyFill="1" applyAlignment="1">
      <alignment horizontal="center"/>
    </xf>
    <xf numFmtId="3" fontId="12" fillId="7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3" fillId="0" borderId="0" xfId="0" applyFont="1"/>
    <xf numFmtId="0" fontId="0" fillId="2" borderId="4" xfId="0" applyFill="1" applyBorder="1" applyProtection="1">
      <protection locked="0"/>
    </xf>
    <xf numFmtId="10" fontId="0" fillId="0" borderId="4" xfId="1" applyNumberFormat="1" applyFont="1" applyBorder="1" applyProtection="1"/>
    <xf numFmtId="164" fontId="0" fillId="2" borderId="8" xfId="1" applyNumberFormat="1" applyFont="1" applyFill="1" applyBorder="1" applyProtection="1">
      <protection locked="0"/>
    </xf>
    <xf numFmtId="164" fontId="0" fillId="2" borderId="10" xfId="1" applyNumberFormat="1" applyFont="1" applyFill="1" applyBorder="1" applyProtection="1">
      <protection locked="0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0" fontId="24" fillId="0" borderId="0" xfId="0" applyFont="1"/>
    <xf numFmtId="0" fontId="23" fillId="12" borderId="1" xfId="0" applyFont="1" applyFill="1" applyBorder="1"/>
    <xf numFmtId="0" fontId="0" fillId="12" borderId="19" xfId="0" applyFill="1" applyBorder="1"/>
    <xf numFmtId="0" fontId="0" fillId="12" borderId="2" xfId="0" applyFill="1" applyBorder="1"/>
    <xf numFmtId="0" fontId="0" fillId="12" borderId="15" xfId="0" applyFill="1" applyBorder="1"/>
    <xf numFmtId="0" fontId="0" fillId="12" borderId="0" xfId="0" applyFill="1"/>
    <xf numFmtId="0" fontId="0" fillId="12" borderId="16" xfId="0" applyFill="1" applyBorder="1"/>
    <xf numFmtId="0" fontId="0" fillId="12" borderId="17" xfId="0" applyFill="1" applyBorder="1"/>
    <xf numFmtId="0" fontId="0" fillId="12" borderId="20" xfId="0" applyFill="1" applyBorder="1"/>
    <xf numFmtId="0" fontId="0" fillId="12" borderId="18" xfId="0" applyFill="1" applyBorder="1"/>
    <xf numFmtId="0" fontId="0" fillId="12" borderId="1" xfId="0" applyFill="1" applyBorder="1"/>
    <xf numFmtId="0" fontId="23" fillId="12" borderId="15" xfId="0" applyFont="1" applyFill="1" applyBorder="1"/>
    <xf numFmtId="0" fontId="3" fillId="0" borderId="3" xfId="0" applyFont="1" applyBorder="1"/>
    <xf numFmtId="0" fontId="3" fillId="0" borderId="15" xfId="0" applyFont="1" applyBorder="1"/>
    <xf numFmtId="0" fontId="0" fillId="0" borderId="16" xfId="0" applyBorder="1"/>
    <xf numFmtId="0" fontId="0" fillId="0" borderId="3" xfId="0" applyBorder="1"/>
    <xf numFmtId="10" fontId="0" fillId="0" borderId="0" xfId="0" applyNumberFormat="1"/>
    <xf numFmtId="0" fontId="19" fillId="9" borderId="15" xfId="0" applyFont="1" applyFill="1" applyBorder="1"/>
    <xf numFmtId="0" fontId="3" fillId="9" borderId="0" xfId="0" applyFont="1" applyFill="1"/>
    <xf numFmtId="0" fontId="3" fillId="9" borderId="16" xfId="0" applyFont="1" applyFill="1" applyBorder="1"/>
    <xf numFmtId="0" fontId="0" fillId="0" borderId="4" xfId="0" applyBorder="1"/>
    <xf numFmtId="0" fontId="20" fillId="10" borderId="15" xfId="0" applyFont="1" applyFill="1" applyBorder="1"/>
    <xf numFmtId="0" fontId="0" fillId="10" borderId="0" xfId="0" applyFill="1"/>
    <xf numFmtId="0" fontId="2" fillId="10" borderId="0" xfId="0" applyFont="1" applyFill="1"/>
    <xf numFmtId="0" fontId="2" fillId="10" borderId="16" xfId="0" applyFont="1" applyFill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20" fillId="11" borderId="17" xfId="0" applyFont="1" applyFill="1" applyBorder="1"/>
    <xf numFmtId="0" fontId="0" fillId="11" borderId="20" xfId="0" applyFill="1" applyBorder="1"/>
    <xf numFmtId="0" fontId="0" fillId="11" borderId="18" xfId="0" applyFill="1" applyBorder="1"/>
    <xf numFmtId="0" fontId="0" fillId="0" borderId="7" xfId="0" applyBorder="1"/>
    <xf numFmtId="0" fontId="0" fillId="0" borderId="9" xfId="0" applyBorder="1"/>
    <xf numFmtId="0" fontId="22" fillId="0" borderId="0" xfId="0" applyFont="1"/>
    <xf numFmtId="10" fontId="0" fillId="0" borderId="4" xfId="0" applyNumberFormat="1" applyBorder="1"/>
    <xf numFmtId="165" fontId="0" fillId="0" borderId="0" xfId="2" applyNumberFormat="1" applyFont="1" applyProtection="1"/>
    <xf numFmtId="10" fontId="0" fillId="0" borderId="6" xfId="0" applyNumberFormat="1" applyBorder="1"/>
    <xf numFmtId="0" fontId="0" fillId="2" borderId="0" xfId="0" applyFill="1"/>
    <xf numFmtId="0" fontId="21" fillId="0" borderId="0" xfId="0" applyFont="1"/>
    <xf numFmtId="0" fontId="18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8" borderId="0" xfId="0" applyFont="1" applyFill="1" applyAlignment="1">
      <alignment horizontal="center" vertical="center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66FF"/>
      <color rgb="FFFF99CC"/>
      <color rgb="FFFF6699"/>
      <color rgb="FF0066CC"/>
      <color rgb="FF66669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283027</xdr:colOff>
      <xdr:row>4</xdr:row>
      <xdr:rowOff>151040</xdr:rowOff>
    </xdr:from>
    <xdr:to>
      <xdr:col>6</xdr:col>
      <xdr:colOff>526596</xdr:colOff>
      <xdr:row>16</xdr:row>
      <xdr:rowOff>55790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A9A175-63D3-E05D-2E37-07488F0CCD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39" t="30455" r="73016" b="47448"/>
        <a:stretch/>
      </xdr:blipFill>
      <xdr:spPr>
        <a:xfrm>
          <a:off x="1045027" y="913040"/>
          <a:ext cx="4053569" cy="2190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168852</xdr:colOff>
      <xdr:row>22</xdr:row>
      <xdr:rowOff>12989</xdr:rowOff>
    </xdr:from>
    <xdr:to>
      <xdr:col>7</xdr:col>
      <xdr:colOff>189635</xdr:colOff>
      <xdr:row>29</xdr:row>
      <xdr:rowOff>155865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9054AD2-B074-69F1-C9C7-B951D56B72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880" t="61007" r="69029" b="24102"/>
        <a:stretch/>
      </xdr:blipFill>
      <xdr:spPr>
        <a:xfrm>
          <a:off x="930852" y="4203989"/>
          <a:ext cx="4592783" cy="14763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223404</xdr:colOff>
      <xdr:row>22</xdr:row>
      <xdr:rowOff>36367</xdr:rowOff>
    </xdr:from>
    <xdr:to>
      <xdr:col>14</xdr:col>
      <xdr:colOff>136813</xdr:colOff>
      <xdr:row>29</xdr:row>
      <xdr:rowOff>71004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2BB704B-4FB0-2D20-23EB-F599524A2F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150" t="46814" r="69346" b="39386"/>
        <a:stretch/>
      </xdr:blipFill>
      <xdr:spPr>
        <a:xfrm>
          <a:off x="6319404" y="4227367"/>
          <a:ext cx="4485409" cy="136813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19050</xdr:colOff>
      <xdr:row>33</xdr:row>
      <xdr:rowOff>171449</xdr:rowOff>
    </xdr:from>
    <xdr:to>
      <xdr:col>9</xdr:col>
      <xdr:colOff>571500</xdr:colOff>
      <xdr:row>41</xdr:row>
      <xdr:rowOff>19050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772E81A-69C1-1256-7208-2E5D909FA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0630" t="32319" r="23011" b="54346"/>
        <a:stretch/>
      </xdr:blipFill>
      <xdr:spPr>
        <a:xfrm>
          <a:off x="1257300" y="6467474"/>
          <a:ext cx="6648450" cy="13716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78922</xdr:colOff>
      <xdr:row>45</xdr:row>
      <xdr:rowOff>39461</xdr:rowOff>
    </xdr:from>
    <xdr:to>
      <xdr:col>10</xdr:col>
      <xdr:colOff>755364</xdr:colOff>
      <xdr:row>73</xdr:row>
      <xdr:rowOff>40823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D986C30-5C77-AC1D-43B8-B4A07C4227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579" t="27573" r="46775" b="8826"/>
        <a:stretch/>
      </xdr:blipFill>
      <xdr:spPr>
        <a:xfrm>
          <a:off x="1745797" y="8621486"/>
          <a:ext cx="7534442" cy="53353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166007</xdr:colOff>
      <xdr:row>79</xdr:row>
      <xdr:rowOff>151039</xdr:rowOff>
    </xdr:from>
    <xdr:to>
      <xdr:col>10</xdr:col>
      <xdr:colOff>693964</xdr:colOff>
      <xdr:row>104</xdr:row>
      <xdr:rowOff>167170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3B1277C-54AA-E8E4-04F1-4EE347AB0D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955" t="28150" r="46180" b="12285"/>
        <a:stretch/>
      </xdr:blipFill>
      <xdr:spPr>
        <a:xfrm>
          <a:off x="2152650" y="15214146"/>
          <a:ext cx="7385957" cy="477863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4</xdr:row>
      <xdr:rowOff>133349</xdr:rowOff>
    </xdr:from>
    <xdr:to>
      <xdr:col>19</xdr:col>
      <xdr:colOff>419100</xdr:colOff>
      <xdr:row>19</xdr:row>
      <xdr:rowOff>55084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F9DC4A03-6946-45B0-86E0-FFFAF89A7DC2}"/>
            </a:ext>
          </a:extLst>
        </xdr:cNvPr>
        <xdr:cNvGrpSpPr/>
      </xdr:nvGrpSpPr>
      <xdr:grpSpPr>
        <a:xfrm>
          <a:off x="6543675" y="895349"/>
          <a:ext cx="2962275" cy="3112610"/>
          <a:chOff x="4376929" y="1590676"/>
          <a:chExt cx="2901089" cy="2855433"/>
        </a:xfrm>
      </xdr:grpSpPr>
      <xdr:sp macro="" textlink="">
        <xdr:nvSpPr>
          <xdr:cNvPr id="3" name="Ellipse 2">
            <a:extLst>
              <a:ext uri="{FF2B5EF4-FFF2-40B4-BE49-F238E27FC236}">
                <a16:creationId xmlns:a16="http://schemas.microsoft.com/office/drawing/2014/main" id="{9FBC1A0F-FACD-3B9A-A35F-24A9CDD1E95B}"/>
              </a:ext>
            </a:extLst>
          </xdr:cNvPr>
          <xdr:cNvSpPr/>
        </xdr:nvSpPr>
        <xdr:spPr>
          <a:xfrm>
            <a:off x="4800600" y="2047875"/>
            <a:ext cx="2066925" cy="1990725"/>
          </a:xfrm>
          <a:prstGeom prst="ellipse">
            <a:avLst/>
          </a:prstGeom>
          <a:noFill/>
          <a:ln w="17462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>
              <a:ln>
                <a:solidFill>
                  <a:schemeClr val="accent1"/>
                </a:solidFill>
              </a:ln>
            </a:endParaRPr>
          </a:p>
        </xdr:txBody>
      </xdr:sp>
      <xdr:grpSp>
        <xdr:nvGrpSpPr>
          <xdr:cNvPr id="4" name="Gruppieren 3">
            <a:extLst>
              <a:ext uri="{FF2B5EF4-FFF2-40B4-BE49-F238E27FC236}">
                <a16:creationId xmlns:a16="http://schemas.microsoft.com/office/drawing/2014/main" id="{1A382800-8E54-52DE-DBA0-4F41095FD4EC}"/>
              </a:ext>
            </a:extLst>
          </xdr:cNvPr>
          <xdr:cNvGrpSpPr/>
        </xdr:nvGrpSpPr>
        <xdr:grpSpPr>
          <a:xfrm>
            <a:off x="5695950" y="1590676"/>
            <a:ext cx="295275" cy="504824"/>
            <a:chOff x="5705475" y="1019176"/>
            <a:chExt cx="295275" cy="504824"/>
          </a:xfrm>
        </xdr:grpSpPr>
        <xdr:sp macro="" textlink="">
          <xdr:nvSpPr>
            <xdr:cNvPr id="38" name="Ellipse 37">
              <a:extLst>
                <a:ext uri="{FF2B5EF4-FFF2-40B4-BE49-F238E27FC236}">
                  <a16:creationId xmlns:a16="http://schemas.microsoft.com/office/drawing/2014/main" id="{E125C4D2-9A48-CA1F-4934-42BACCAE09CE}"/>
                </a:ext>
              </a:extLst>
            </xdr:cNvPr>
            <xdr:cNvSpPr/>
          </xdr:nvSpPr>
          <xdr:spPr>
            <a:xfrm>
              <a:off x="5705475" y="10191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9" name="Rechteck 38">
              <a:extLst>
                <a:ext uri="{FF2B5EF4-FFF2-40B4-BE49-F238E27FC236}">
                  <a16:creationId xmlns:a16="http://schemas.microsoft.com/office/drawing/2014/main" id="{EE4353F2-3C8F-0B04-9B12-158DF965CFF7}"/>
                </a:ext>
              </a:extLst>
            </xdr:cNvPr>
            <xdr:cNvSpPr/>
          </xdr:nvSpPr>
          <xdr:spPr>
            <a:xfrm>
              <a:off x="5791200" y="12573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5" name="Gruppieren 4">
            <a:extLst>
              <a:ext uri="{FF2B5EF4-FFF2-40B4-BE49-F238E27FC236}">
                <a16:creationId xmlns:a16="http://schemas.microsoft.com/office/drawing/2014/main" id="{D4A4B4D9-FAED-6CDE-0D6D-19384EA2D05E}"/>
              </a:ext>
            </a:extLst>
          </xdr:cNvPr>
          <xdr:cNvGrpSpPr/>
        </xdr:nvGrpSpPr>
        <xdr:grpSpPr>
          <a:xfrm rot="2088677">
            <a:off x="6365636" y="1802195"/>
            <a:ext cx="295275" cy="481739"/>
            <a:chOff x="5705475" y="1095376"/>
            <a:chExt cx="295275" cy="504824"/>
          </a:xfrm>
        </xdr:grpSpPr>
        <xdr:sp macro="" textlink="">
          <xdr:nvSpPr>
            <xdr:cNvPr id="36" name="Ellipse 35">
              <a:extLst>
                <a:ext uri="{FF2B5EF4-FFF2-40B4-BE49-F238E27FC236}">
                  <a16:creationId xmlns:a16="http://schemas.microsoft.com/office/drawing/2014/main" id="{6096AD76-AAFE-86EC-4376-C22981F9170B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7" name="Rechteck 36">
              <a:extLst>
                <a:ext uri="{FF2B5EF4-FFF2-40B4-BE49-F238E27FC236}">
                  <a16:creationId xmlns:a16="http://schemas.microsoft.com/office/drawing/2014/main" id="{322CBFF8-AE4A-145E-7475-ED259845D9FD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8FC90DB9-4C46-1286-198C-77EEDEDE330E}"/>
              </a:ext>
            </a:extLst>
          </xdr:cNvPr>
          <xdr:cNvGrpSpPr/>
        </xdr:nvGrpSpPr>
        <xdr:grpSpPr>
          <a:xfrm rot="5400000">
            <a:off x="6889511" y="2754695"/>
            <a:ext cx="295275" cy="481739"/>
            <a:chOff x="5705475" y="1095376"/>
            <a:chExt cx="295275" cy="504824"/>
          </a:xfrm>
        </xdr:grpSpPr>
        <xdr:sp macro="" textlink="">
          <xdr:nvSpPr>
            <xdr:cNvPr id="34" name="Ellipse 33">
              <a:extLst>
                <a:ext uri="{FF2B5EF4-FFF2-40B4-BE49-F238E27FC236}">
                  <a16:creationId xmlns:a16="http://schemas.microsoft.com/office/drawing/2014/main" id="{D8DB43E5-8524-74CA-7E0A-CD2EE08631A4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5" name="Rechteck 34">
              <a:extLst>
                <a:ext uri="{FF2B5EF4-FFF2-40B4-BE49-F238E27FC236}">
                  <a16:creationId xmlns:a16="http://schemas.microsoft.com/office/drawing/2014/main" id="{77FA6BFF-4703-F477-AECB-9802657767F4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7" name="Gruppieren 6">
            <a:extLst>
              <a:ext uri="{FF2B5EF4-FFF2-40B4-BE49-F238E27FC236}">
                <a16:creationId xmlns:a16="http://schemas.microsoft.com/office/drawing/2014/main" id="{04AF2C61-7B66-CCB0-683B-59EFEFDAC4D3}"/>
              </a:ext>
            </a:extLst>
          </xdr:cNvPr>
          <xdr:cNvGrpSpPr/>
        </xdr:nvGrpSpPr>
        <xdr:grpSpPr>
          <a:xfrm rot="16200000">
            <a:off x="4470161" y="2697545"/>
            <a:ext cx="295275" cy="481739"/>
            <a:chOff x="5705475" y="1095376"/>
            <a:chExt cx="295275" cy="504824"/>
          </a:xfrm>
        </xdr:grpSpPr>
        <xdr:sp macro="" textlink="">
          <xdr:nvSpPr>
            <xdr:cNvPr id="32" name="Ellipse 31">
              <a:extLst>
                <a:ext uri="{FF2B5EF4-FFF2-40B4-BE49-F238E27FC236}">
                  <a16:creationId xmlns:a16="http://schemas.microsoft.com/office/drawing/2014/main" id="{38C34D9E-9A0C-EFE3-717B-F256927CF60C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3" name="Rechteck 32">
              <a:extLst>
                <a:ext uri="{FF2B5EF4-FFF2-40B4-BE49-F238E27FC236}">
                  <a16:creationId xmlns:a16="http://schemas.microsoft.com/office/drawing/2014/main" id="{6C3F6D02-AE1E-FF73-21AF-2DCC0952B1F8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8" name="Gruppieren 7">
            <a:extLst>
              <a:ext uri="{FF2B5EF4-FFF2-40B4-BE49-F238E27FC236}">
                <a16:creationId xmlns:a16="http://schemas.microsoft.com/office/drawing/2014/main" id="{4329005B-588E-CCF1-9BCD-4570937E7FE1}"/>
              </a:ext>
            </a:extLst>
          </xdr:cNvPr>
          <xdr:cNvGrpSpPr/>
        </xdr:nvGrpSpPr>
        <xdr:grpSpPr>
          <a:xfrm rot="10800000">
            <a:off x="5651261" y="3964370"/>
            <a:ext cx="295275" cy="481739"/>
            <a:chOff x="5705475" y="1095376"/>
            <a:chExt cx="295275" cy="504824"/>
          </a:xfrm>
        </xdr:grpSpPr>
        <xdr:sp macro="" textlink="">
          <xdr:nvSpPr>
            <xdr:cNvPr id="30" name="Ellipse 29">
              <a:extLst>
                <a:ext uri="{FF2B5EF4-FFF2-40B4-BE49-F238E27FC236}">
                  <a16:creationId xmlns:a16="http://schemas.microsoft.com/office/drawing/2014/main" id="{170DAAC2-4A3B-3E5C-6B96-6237900D141C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1" name="Rechteck 30">
              <a:extLst>
                <a:ext uri="{FF2B5EF4-FFF2-40B4-BE49-F238E27FC236}">
                  <a16:creationId xmlns:a16="http://schemas.microsoft.com/office/drawing/2014/main" id="{36F64FBD-CBA6-4FF7-37C7-231B5FBF8E71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9" name="Gruppieren 8">
            <a:extLst>
              <a:ext uri="{FF2B5EF4-FFF2-40B4-BE49-F238E27FC236}">
                <a16:creationId xmlns:a16="http://schemas.microsoft.com/office/drawing/2014/main" id="{971642AE-7201-1934-4117-6596830FC51F}"/>
              </a:ext>
            </a:extLst>
          </xdr:cNvPr>
          <xdr:cNvGrpSpPr/>
        </xdr:nvGrpSpPr>
        <xdr:grpSpPr>
          <a:xfrm rot="9051363">
            <a:off x="6289436" y="3840545"/>
            <a:ext cx="295275" cy="481739"/>
            <a:chOff x="5705475" y="1095376"/>
            <a:chExt cx="295275" cy="504824"/>
          </a:xfrm>
        </xdr:grpSpPr>
        <xdr:sp macro="" textlink="">
          <xdr:nvSpPr>
            <xdr:cNvPr id="28" name="Ellipse 27">
              <a:extLst>
                <a:ext uri="{FF2B5EF4-FFF2-40B4-BE49-F238E27FC236}">
                  <a16:creationId xmlns:a16="http://schemas.microsoft.com/office/drawing/2014/main" id="{73FDDC01-9A35-1F66-8FD8-C0A58EDB8ACE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9" name="Rechteck 28">
              <a:extLst>
                <a:ext uri="{FF2B5EF4-FFF2-40B4-BE49-F238E27FC236}">
                  <a16:creationId xmlns:a16="http://schemas.microsoft.com/office/drawing/2014/main" id="{080D895B-0B9E-5F6B-E8A6-29758E6C8DF9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86B2EEAF-E0CA-EA7C-B061-9E342C60B061}"/>
              </a:ext>
            </a:extLst>
          </xdr:cNvPr>
          <xdr:cNvGrpSpPr/>
        </xdr:nvGrpSpPr>
        <xdr:grpSpPr>
          <a:xfrm rot="7670452">
            <a:off x="6699010" y="3411920"/>
            <a:ext cx="295275" cy="481739"/>
            <a:chOff x="5705475" y="1095376"/>
            <a:chExt cx="295275" cy="504824"/>
          </a:xfrm>
        </xdr:grpSpPr>
        <xdr:sp macro="" textlink="">
          <xdr:nvSpPr>
            <xdr:cNvPr id="26" name="Ellipse 25">
              <a:extLst>
                <a:ext uri="{FF2B5EF4-FFF2-40B4-BE49-F238E27FC236}">
                  <a16:creationId xmlns:a16="http://schemas.microsoft.com/office/drawing/2014/main" id="{4F2E8C22-78DE-150E-81C3-EE012C331C59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Rechteck 26">
              <a:extLst>
                <a:ext uri="{FF2B5EF4-FFF2-40B4-BE49-F238E27FC236}">
                  <a16:creationId xmlns:a16="http://schemas.microsoft.com/office/drawing/2014/main" id="{2F5296F4-4E1B-EA5D-C056-0CF20661098A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1" name="Gruppieren 10">
            <a:extLst>
              <a:ext uri="{FF2B5EF4-FFF2-40B4-BE49-F238E27FC236}">
                <a16:creationId xmlns:a16="http://schemas.microsoft.com/office/drawing/2014/main" id="{20EDFF2E-C658-D5A4-963E-C8ED5CEE949C}"/>
              </a:ext>
            </a:extLst>
          </xdr:cNvPr>
          <xdr:cNvGrpSpPr/>
        </xdr:nvGrpSpPr>
        <xdr:grpSpPr>
          <a:xfrm rot="13333237">
            <a:off x="5003562" y="3773870"/>
            <a:ext cx="295275" cy="481739"/>
            <a:chOff x="5705475" y="1095376"/>
            <a:chExt cx="295275" cy="504824"/>
          </a:xfrm>
        </xdr:grpSpPr>
        <xdr:sp macro="" textlink="">
          <xdr:nvSpPr>
            <xdr:cNvPr id="24" name="Ellipse 23">
              <a:extLst>
                <a:ext uri="{FF2B5EF4-FFF2-40B4-BE49-F238E27FC236}">
                  <a16:creationId xmlns:a16="http://schemas.microsoft.com/office/drawing/2014/main" id="{BB08110B-5FAD-18DD-32E5-458460B4E3B2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5" name="Rechteck 24">
              <a:extLst>
                <a:ext uri="{FF2B5EF4-FFF2-40B4-BE49-F238E27FC236}">
                  <a16:creationId xmlns:a16="http://schemas.microsoft.com/office/drawing/2014/main" id="{DF26A5E9-F97D-F1A1-48DC-39DBDBECC235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34BDB165-093D-94AD-0DE2-2663770DD7E7}"/>
              </a:ext>
            </a:extLst>
          </xdr:cNvPr>
          <xdr:cNvGrpSpPr/>
        </xdr:nvGrpSpPr>
        <xdr:grpSpPr>
          <a:xfrm rot="14655244">
            <a:off x="4603512" y="3307145"/>
            <a:ext cx="295275" cy="481739"/>
            <a:chOff x="5705475" y="1095376"/>
            <a:chExt cx="295275" cy="504824"/>
          </a:xfrm>
        </xdr:grpSpPr>
        <xdr:sp macro="" textlink="">
          <xdr:nvSpPr>
            <xdr:cNvPr id="22" name="Ellipse 21">
              <a:extLst>
                <a:ext uri="{FF2B5EF4-FFF2-40B4-BE49-F238E27FC236}">
                  <a16:creationId xmlns:a16="http://schemas.microsoft.com/office/drawing/2014/main" id="{563FC297-7E08-82B2-D2F6-776B401AB245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3" name="Rechteck 22">
              <a:extLst>
                <a:ext uri="{FF2B5EF4-FFF2-40B4-BE49-F238E27FC236}">
                  <a16:creationId xmlns:a16="http://schemas.microsoft.com/office/drawing/2014/main" id="{869F56A7-AA64-28C7-782F-9291B795F5B6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3" name="Gruppieren 12">
            <a:extLst>
              <a:ext uri="{FF2B5EF4-FFF2-40B4-BE49-F238E27FC236}">
                <a16:creationId xmlns:a16="http://schemas.microsoft.com/office/drawing/2014/main" id="{23EB037B-3212-5848-C7FC-AE6B3CFC6F5F}"/>
              </a:ext>
            </a:extLst>
          </xdr:cNvPr>
          <xdr:cNvGrpSpPr/>
        </xdr:nvGrpSpPr>
        <xdr:grpSpPr>
          <a:xfrm rot="18241156">
            <a:off x="4603513" y="2183195"/>
            <a:ext cx="295275" cy="481739"/>
            <a:chOff x="5705475" y="1095376"/>
            <a:chExt cx="295275" cy="504824"/>
          </a:xfrm>
        </xdr:grpSpPr>
        <xdr:sp macro="" textlink="">
          <xdr:nvSpPr>
            <xdr:cNvPr id="20" name="Ellipse 19">
              <a:extLst>
                <a:ext uri="{FF2B5EF4-FFF2-40B4-BE49-F238E27FC236}">
                  <a16:creationId xmlns:a16="http://schemas.microsoft.com/office/drawing/2014/main" id="{DB2D5242-BD73-F9AF-39DD-B4D362444787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1" name="Rechteck 20">
              <a:extLst>
                <a:ext uri="{FF2B5EF4-FFF2-40B4-BE49-F238E27FC236}">
                  <a16:creationId xmlns:a16="http://schemas.microsoft.com/office/drawing/2014/main" id="{710867CA-472C-3B2F-F1D5-2CFFAB299FB9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4" name="Gruppieren 13">
            <a:extLst>
              <a:ext uri="{FF2B5EF4-FFF2-40B4-BE49-F238E27FC236}">
                <a16:creationId xmlns:a16="http://schemas.microsoft.com/office/drawing/2014/main" id="{FF002089-9E92-AD31-4546-6EC90E07C57F}"/>
              </a:ext>
            </a:extLst>
          </xdr:cNvPr>
          <xdr:cNvGrpSpPr/>
        </xdr:nvGrpSpPr>
        <xdr:grpSpPr>
          <a:xfrm rot="19422358">
            <a:off x="5017656" y="1802243"/>
            <a:ext cx="295275" cy="481739"/>
            <a:chOff x="5705475" y="1095376"/>
            <a:chExt cx="295275" cy="504824"/>
          </a:xfrm>
        </xdr:grpSpPr>
        <xdr:sp macro="" textlink="">
          <xdr:nvSpPr>
            <xdr:cNvPr id="18" name="Ellipse 17">
              <a:extLst>
                <a:ext uri="{FF2B5EF4-FFF2-40B4-BE49-F238E27FC236}">
                  <a16:creationId xmlns:a16="http://schemas.microsoft.com/office/drawing/2014/main" id="{FC2D7010-F4B2-ED4F-40C5-D6EAC2AEB1EF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9" name="Rechteck 18">
              <a:extLst>
                <a:ext uri="{FF2B5EF4-FFF2-40B4-BE49-F238E27FC236}">
                  <a16:creationId xmlns:a16="http://schemas.microsoft.com/office/drawing/2014/main" id="{B0308A49-C558-2EAF-15F6-D2755BEAC4AD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5" name="Gruppieren 14">
            <a:extLst>
              <a:ext uri="{FF2B5EF4-FFF2-40B4-BE49-F238E27FC236}">
                <a16:creationId xmlns:a16="http://schemas.microsoft.com/office/drawing/2014/main" id="{AA193A8C-6A0B-CF5C-F9B0-79A70D783478}"/>
              </a:ext>
            </a:extLst>
          </xdr:cNvPr>
          <xdr:cNvGrpSpPr/>
        </xdr:nvGrpSpPr>
        <xdr:grpSpPr>
          <a:xfrm rot="3127859">
            <a:off x="6741681" y="2173718"/>
            <a:ext cx="295275" cy="481739"/>
            <a:chOff x="5705475" y="1095376"/>
            <a:chExt cx="295275" cy="504824"/>
          </a:xfrm>
        </xdr:grpSpPr>
        <xdr:sp macro="" textlink="">
          <xdr:nvSpPr>
            <xdr:cNvPr id="16" name="Ellipse 15">
              <a:extLst>
                <a:ext uri="{FF2B5EF4-FFF2-40B4-BE49-F238E27FC236}">
                  <a16:creationId xmlns:a16="http://schemas.microsoft.com/office/drawing/2014/main" id="{4193B266-1291-CC9D-E1A1-4BD8C0F0BDDF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7" name="Rechteck 16">
              <a:extLst>
                <a:ext uri="{FF2B5EF4-FFF2-40B4-BE49-F238E27FC236}">
                  <a16:creationId xmlns:a16="http://schemas.microsoft.com/office/drawing/2014/main" id="{8DD76510-6529-10BE-086C-A2DCF544A2B6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</xdr:grpSp>
    <xdr:clientData/>
  </xdr:twoCellAnchor>
  <xdr:twoCellAnchor>
    <xdr:from>
      <xdr:col>1</xdr:col>
      <xdr:colOff>466725</xdr:colOff>
      <xdr:row>3</xdr:row>
      <xdr:rowOff>152400</xdr:rowOff>
    </xdr:from>
    <xdr:to>
      <xdr:col>5</xdr:col>
      <xdr:colOff>361950</xdr:colOff>
      <xdr:row>15</xdr:row>
      <xdr:rowOff>161925</xdr:rowOff>
    </xdr:to>
    <xdr:sp macro="" textlink="">
      <xdr:nvSpPr>
        <xdr:cNvPr id="40" name="Rechteck: abgerundete Ecken 39">
          <a:extLst>
            <a:ext uri="{FF2B5EF4-FFF2-40B4-BE49-F238E27FC236}">
              <a16:creationId xmlns:a16="http://schemas.microsoft.com/office/drawing/2014/main" id="{A8B91B68-C5ED-49F4-8160-E5A206690EEA}"/>
            </a:ext>
          </a:extLst>
        </xdr:cNvPr>
        <xdr:cNvSpPr/>
      </xdr:nvSpPr>
      <xdr:spPr>
        <a:xfrm>
          <a:off x="1228725" y="723900"/>
          <a:ext cx="3238500" cy="2628900"/>
        </a:xfrm>
        <a:prstGeom prst="roundRect">
          <a:avLst/>
        </a:prstGeom>
        <a:noFill/>
        <a:ln w="152400">
          <a:solidFill>
            <a:srgbClr val="0070C0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9525</xdr:colOff>
      <xdr:row>22</xdr:row>
      <xdr:rowOff>19050</xdr:rowOff>
    </xdr:from>
    <xdr:to>
      <xdr:col>6</xdr:col>
      <xdr:colOff>19050</xdr:colOff>
      <xdr:row>24</xdr:row>
      <xdr:rowOff>0</xdr:rowOff>
    </xdr:to>
    <xdr:cxnSp macro="">
      <xdr:nvCxnSpPr>
        <xdr:cNvPr id="41" name="Gerader Verbinder 40">
          <a:extLst>
            <a:ext uri="{FF2B5EF4-FFF2-40B4-BE49-F238E27FC236}">
              <a16:creationId xmlns:a16="http://schemas.microsoft.com/office/drawing/2014/main" id="{B638DDD6-1FA5-471E-AFE2-3268E38C1995}"/>
            </a:ext>
          </a:extLst>
        </xdr:cNvPr>
        <xdr:cNvCxnSpPr/>
      </xdr:nvCxnSpPr>
      <xdr:spPr>
        <a:xfrm>
          <a:off x="4114800" y="4562475"/>
          <a:ext cx="885825" cy="3810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26</xdr:row>
      <xdr:rowOff>0</xdr:rowOff>
    </xdr:from>
    <xdr:to>
      <xdr:col>7</xdr:col>
      <xdr:colOff>438150</xdr:colOff>
      <xdr:row>27</xdr:row>
      <xdr:rowOff>171450</xdr:rowOff>
    </xdr:to>
    <xdr:cxnSp macro="">
      <xdr:nvCxnSpPr>
        <xdr:cNvPr id="42" name="Gerader Verbinder 41">
          <a:extLst>
            <a:ext uri="{FF2B5EF4-FFF2-40B4-BE49-F238E27FC236}">
              <a16:creationId xmlns:a16="http://schemas.microsoft.com/office/drawing/2014/main" id="{02904D72-B403-4270-801D-FED73614D330}"/>
            </a:ext>
          </a:extLst>
        </xdr:cNvPr>
        <xdr:cNvCxnSpPr/>
      </xdr:nvCxnSpPr>
      <xdr:spPr>
        <a:xfrm>
          <a:off x="5486400" y="5343525"/>
          <a:ext cx="828675" cy="3714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26</xdr:row>
      <xdr:rowOff>19050</xdr:rowOff>
    </xdr:from>
    <xdr:to>
      <xdr:col>3</xdr:col>
      <xdr:colOff>514350</xdr:colOff>
      <xdr:row>27</xdr:row>
      <xdr:rowOff>190500</xdr:rowOff>
    </xdr:to>
    <xdr:cxnSp macro="">
      <xdr:nvCxnSpPr>
        <xdr:cNvPr id="43" name="Gerader Verbinder 42">
          <a:extLst>
            <a:ext uri="{FF2B5EF4-FFF2-40B4-BE49-F238E27FC236}">
              <a16:creationId xmlns:a16="http://schemas.microsoft.com/office/drawing/2014/main" id="{3D811503-3D3D-47AB-95B6-AA4D6DF8872A}"/>
            </a:ext>
          </a:extLst>
        </xdr:cNvPr>
        <xdr:cNvCxnSpPr/>
      </xdr:nvCxnSpPr>
      <xdr:spPr>
        <a:xfrm>
          <a:off x="2162175" y="5362575"/>
          <a:ext cx="828675" cy="3714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26</xdr:row>
      <xdr:rowOff>9525</xdr:rowOff>
    </xdr:from>
    <xdr:to>
      <xdr:col>2</xdr:col>
      <xdr:colOff>323850</xdr:colOff>
      <xdr:row>27</xdr:row>
      <xdr:rowOff>180975</xdr:rowOff>
    </xdr:to>
    <xdr:cxnSp macro="">
      <xdr:nvCxnSpPr>
        <xdr:cNvPr id="44" name="Gerader Verbinder 43">
          <a:extLst>
            <a:ext uri="{FF2B5EF4-FFF2-40B4-BE49-F238E27FC236}">
              <a16:creationId xmlns:a16="http://schemas.microsoft.com/office/drawing/2014/main" id="{1EF5EDC1-3A57-4757-87C8-6F12DCA06826}"/>
            </a:ext>
          </a:extLst>
        </xdr:cNvPr>
        <xdr:cNvCxnSpPr/>
      </xdr:nvCxnSpPr>
      <xdr:spPr>
        <a:xfrm flipV="1">
          <a:off x="1095375" y="5353050"/>
          <a:ext cx="828675" cy="3714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381000</xdr:colOff>
      <xdr:row>27</xdr:row>
      <xdr:rowOff>171450</xdr:rowOff>
    </xdr:to>
    <xdr:cxnSp macro="">
      <xdr:nvCxnSpPr>
        <xdr:cNvPr id="45" name="Gerader Verbinder 44">
          <a:extLst>
            <a:ext uri="{FF2B5EF4-FFF2-40B4-BE49-F238E27FC236}">
              <a16:creationId xmlns:a16="http://schemas.microsoft.com/office/drawing/2014/main" id="{FE4C1347-DDD7-4816-A0C8-560225E605B8}"/>
            </a:ext>
          </a:extLst>
        </xdr:cNvPr>
        <xdr:cNvCxnSpPr/>
      </xdr:nvCxnSpPr>
      <xdr:spPr>
        <a:xfrm flipV="1">
          <a:off x="4533900" y="5343525"/>
          <a:ext cx="828675" cy="3714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22</xdr:row>
      <xdr:rowOff>19050</xdr:rowOff>
    </xdr:from>
    <xdr:to>
      <xdr:col>4</xdr:col>
      <xdr:colOff>0</xdr:colOff>
      <xdr:row>24</xdr:row>
      <xdr:rowOff>9526</xdr:rowOff>
    </xdr:to>
    <xdr:cxnSp macro="">
      <xdr:nvCxnSpPr>
        <xdr:cNvPr id="46" name="Gerader Verbinder 45">
          <a:extLst>
            <a:ext uri="{FF2B5EF4-FFF2-40B4-BE49-F238E27FC236}">
              <a16:creationId xmlns:a16="http://schemas.microsoft.com/office/drawing/2014/main" id="{85C8CB32-BFF8-485C-9666-34FE7EFC2D12}"/>
            </a:ext>
          </a:extLst>
        </xdr:cNvPr>
        <xdr:cNvCxnSpPr/>
      </xdr:nvCxnSpPr>
      <xdr:spPr>
        <a:xfrm flipV="1">
          <a:off x="2495550" y="4562475"/>
          <a:ext cx="847725" cy="390526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4</xdr:row>
      <xdr:rowOff>133349</xdr:rowOff>
    </xdr:from>
    <xdr:to>
      <xdr:col>19</xdr:col>
      <xdr:colOff>419100</xdr:colOff>
      <xdr:row>19</xdr:row>
      <xdr:rowOff>55084</xdr:rowOff>
    </xdr:to>
    <xdr:grpSp>
      <xdr:nvGrpSpPr>
        <xdr:cNvPr id="40" name="Gruppieren 39">
          <a:extLst>
            <a:ext uri="{FF2B5EF4-FFF2-40B4-BE49-F238E27FC236}">
              <a16:creationId xmlns:a16="http://schemas.microsoft.com/office/drawing/2014/main" id="{BCA0CDE5-BB70-4111-BE30-8C019798B292}"/>
            </a:ext>
          </a:extLst>
        </xdr:cNvPr>
        <xdr:cNvGrpSpPr/>
      </xdr:nvGrpSpPr>
      <xdr:grpSpPr>
        <a:xfrm>
          <a:off x="6515100" y="895349"/>
          <a:ext cx="2962275" cy="3112610"/>
          <a:chOff x="4376929" y="1590676"/>
          <a:chExt cx="2901089" cy="2855433"/>
        </a:xfrm>
      </xdr:grpSpPr>
      <xdr:sp macro="" textlink="">
        <xdr:nvSpPr>
          <xdr:cNvPr id="3" name="Ellipse 2">
            <a:extLst>
              <a:ext uri="{FF2B5EF4-FFF2-40B4-BE49-F238E27FC236}">
                <a16:creationId xmlns:a16="http://schemas.microsoft.com/office/drawing/2014/main" id="{9C50137C-F16B-4C11-BCCA-B48FDD857AC7}"/>
              </a:ext>
            </a:extLst>
          </xdr:cNvPr>
          <xdr:cNvSpPr/>
        </xdr:nvSpPr>
        <xdr:spPr>
          <a:xfrm>
            <a:off x="4800600" y="2047875"/>
            <a:ext cx="2066925" cy="1990725"/>
          </a:xfrm>
          <a:prstGeom prst="ellipse">
            <a:avLst/>
          </a:prstGeom>
          <a:noFill/>
          <a:ln w="17462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>
              <a:ln>
                <a:solidFill>
                  <a:schemeClr val="accent1"/>
                </a:solidFill>
              </a:ln>
            </a:endParaRPr>
          </a:p>
        </xdr:txBody>
      </xdr:sp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1D562C06-696B-4C1E-A4E3-7863CC227607}"/>
              </a:ext>
            </a:extLst>
          </xdr:cNvPr>
          <xdr:cNvGrpSpPr/>
        </xdr:nvGrpSpPr>
        <xdr:grpSpPr>
          <a:xfrm>
            <a:off x="5695950" y="1590676"/>
            <a:ext cx="295275" cy="504824"/>
            <a:chOff x="5705475" y="1019176"/>
            <a:chExt cx="295275" cy="504824"/>
          </a:xfrm>
        </xdr:grpSpPr>
        <xdr:sp macro="" textlink="">
          <xdr:nvSpPr>
            <xdr:cNvPr id="4" name="Ellipse 3">
              <a:extLst>
                <a:ext uri="{FF2B5EF4-FFF2-40B4-BE49-F238E27FC236}">
                  <a16:creationId xmlns:a16="http://schemas.microsoft.com/office/drawing/2014/main" id="{12473D19-B55D-46F9-85E2-7959B8B9183D}"/>
                </a:ext>
              </a:extLst>
            </xdr:cNvPr>
            <xdr:cNvSpPr/>
          </xdr:nvSpPr>
          <xdr:spPr>
            <a:xfrm>
              <a:off x="5705475" y="10191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5" name="Rechteck 4">
              <a:extLst>
                <a:ext uri="{FF2B5EF4-FFF2-40B4-BE49-F238E27FC236}">
                  <a16:creationId xmlns:a16="http://schemas.microsoft.com/office/drawing/2014/main" id="{784189D6-CA21-40E3-8835-0E61DC137434}"/>
                </a:ext>
              </a:extLst>
            </xdr:cNvPr>
            <xdr:cNvSpPr/>
          </xdr:nvSpPr>
          <xdr:spPr>
            <a:xfrm>
              <a:off x="5791200" y="12573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7" name="Gruppieren 6">
            <a:extLst>
              <a:ext uri="{FF2B5EF4-FFF2-40B4-BE49-F238E27FC236}">
                <a16:creationId xmlns:a16="http://schemas.microsoft.com/office/drawing/2014/main" id="{F04E8F52-E1B1-4F2B-8635-80BF50212021}"/>
              </a:ext>
            </a:extLst>
          </xdr:cNvPr>
          <xdr:cNvGrpSpPr/>
        </xdr:nvGrpSpPr>
        <xdr:grpSpPr>
          <a:xfrm rot="2088677">
            <a:off x="6365636" y="1802195"/>
            <a:ext cx="295275" cy="481739"/>
            <a:chOff x="5705475" y="1095376"/>
            <a:chExt cx="295275" cy="504824"/>
          </a:xfrm>
        </xdr:grpSpPr>
        <xdr:sp macro="" textlink="">
          <xdr:nvSpPr>
            <xdr:cNvPr id="8" name="Ellipse 7">
              <a:extLst>
                <a:ext uri="{FF2B5EF4-FFF2-40B4-BE49-F238E27FC236}">
                  <a16:creationId xmlns:a16="http://schemas.microsoft.com/office/drawing/2014/main" id="{0BAC48C8-5708-4E10-88AA-12E40113F858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32F16ACA-CEA7-4F34-B3ED-B031FC4C4C5D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124DF260-5C10-4F3A-897E-EECA33BF56CC}"/>
              </a:ext>
            </a:extLst>
          </xdr:cNvPr>
          <xdr:cNvGrpSpPr/>
        </xdr:nvGrpSpPr>
        <xdr:grpSpPr>
          <a:xfrm rot="5400000">
            <a:off x="6889511" y="2754695"/>
            <a:ext cx="295275" cy="481739"/>
            <a:chOff x="5705475" y="1095376"/>
            <a:chExt cx="295275" cy="504824"/>
          </a:xfrm>
        </xdr:grpSpPr>
        <xdr:sp macro="" textlink="">
          <xdr:nvSpPr>
            <xdr:cNvPr id="11" name="Ellipse 10">
              <a:extLst>
                <a:ext uri="{FF2B5EF4-FFF2-40B4-BE49-F238E27FC236}">
                  <a16:creationId xmlns:a16="http://schemas.microsoft.com/office/drawing/2014/main" id="{6D50F198-3397-477D-BDCA-291FD814EE7A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2" name="Rechteck 11">
              <a:extLst>
                <a:ext uri="{FF2B5EF4-FFF2-40B4-BE49-F238E27FC236}">
                  <a16:creationId xmlns:a16="http://schemas.microsoft.com/office/drawing/2014/main" id="{F38A5788-5087-4CB4-B649-502E5742C6BF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3" name="Gruppieren 12">
            <a:extLst>
              <a:ext uri="{FF2B5EF4-FFF2-40B4-BE49-F238E27FC236}">
                <a16:creationId xmlns:a16="http://schemas.microsoft.com/office/drawing/2014/main" id="{427DE41D-6E56-4A33-BDF0-1C4712318849}"/>
              </a:ext>
            </a:extLst>
          </xdr:cNvPr>
          <xdr:cNvGrpSpPr/>
        </xdr:nvGrpSpPr>
        <xdr:grpSpPr>
          <a:xfrm rot="16200000">
            <a:off x="4470161" y="2697545"/>
            <a:ext cx="295275" cy="481739"/>
            <a:chOff x="5705475" y="1095376"/>
            <a:chExt cx="295275" cy="504824"/>
          </a:xfrm>
        </xdr:grpSpPr>
        <xdr:sp macro="" textlink="">
          <xdr:nvSpPr>
            <xdr:cNvPr id="14" name="Ellipse 13">
              <a:extLst>
                <a:ext uri="{FF2B5EF4-FFF2-40B4-BE49-F238E27FC236}">
                  <a16:creationId xmlns:a16="http://schemas.microsoft.com/office/drawing/2014/main" id="{294B939E-59DC-4448-8546-53D52312BC52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" name="Rechteck 14">
              <a:extLst>
                <a:ext uri="{FF2B5EF4-FFF2-40B4-BE49-F238E27FC236}">
                  <a16:creationId xmlns:a16="http://schemas.microsoft.com/office/drawing/2014/main" id="{BC783AA1-71B5-42E6-B60D-2AA643B7F426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3DA09204-02E3-4021-B031-2D567C68F471}"/>
              </a:ext>
            </a:extLst>
          </xdr:cNvPr>
          <xdr:cNvGrpSpPr/>
        </xdr:nvGrpSpPr>
        <xdr:grpSpPr>
          <a:xfrm rot="10800000">
            <a:off x="5651261" y="3964370"/>
            <a:ext cx="295275" cy="481739"/>
            <a:chOff x="5705475" y="1095376"/>
            <a:chExt cx="295275" cy="504824"/>
          </a:xfrm>
        </xdr:grpSpPr>
        <xdr:sp macro="" textlink="">
          <xdr:nvSpPr>
            <xdr:cNvPr id="17" name="Ellipse 16">
              <a:extLst>
                <a:ext uri="{FF2B5EF4-FFF2-40B4-BE49-F238E27FC236}">
                  <a16:creationId xmlns:a16="http://schemas.microsoft.com/office/drawing/2014/main" id="{B96E2CE2-D8E0-4589-9394-826BA59E9740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8" name="Rechteck 17">
              <a:extLst>
                <a:ext uri="{FF2B5EF4-FFF2-40B4-BE49-F238E27FC236}">
                  <a16:creationId xmlns:a16="http://schemas.microsoft.com/office/drawing/2014/main" id="{A1C0125E-4729-4767-9013-D41311FC0902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19" name="Gruppieren 18">
            <a:extLst>
              <a:ext uri="{FF2B5EF4-FFF2-40B4-BE49-F238E27FC236}">
                <a16:creationId xmlns:a16="http://schemas.microsoft.com/office/drawing/2014/main" id="{9417F158-0CD0-4A05-889D-DD8803C1DEAE}"/>
              </a:ext>
            </a:extLst>
          </xdr:cNvPr>
          <xdr:cNvGrpSpPr/>
        </xdr:nvGrpSpPr>
        <xdr:grpSpPr>
          <a:xfrm rot="9051363">
            <a:off x="6289436" y="3840545"/>
            <a:ext cx="295275" cy="481739"/>
            <a:chOff x="5705475" y="1095376"/>
            <a:chExt cx="295275" cy="504824"/>
          </a:xfrm>
        </xdr:grpSpPr>
        <xdr:sp macro="" textlink="">
          <xdr:nvSpPr>
            <xdr:cNvPr id="20" name="Ellipse 19">
              <a:extLst>
                <a:ext uri="{FF2B5EF4-FFF2-40B4-BE49-F238E27FC236}">
                  <a16:creationId xmlns:a16="http://schemas.microsoft.com/office/drawing/2014/main" id="{D9398A8D-DB51-4036-B174-DB1DF2F1ECB4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1" name="Rechteck 20">
              <a:extLst>
                <a:ext uri="{FF2B5EF4-FFF2-40B4-BE49-F238E27FC236}">
                  <a16:creationId xmlns:a16="http://schemas.microsoft.com/office/drawing/2014/main" id="{2A6A60F3-8D7E-4C52-960A-FF80786BC3CE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22" name="Gruppieren 21">
            <a:extLst>
              <a:ext uri="{FF2B5EF4-FFF2-40B4-BE49-F238E27FC236}">
                <a16:creationId xmlns:a16="http://schemas.microsoft.com/office/drawing/2014/main" id="{FE844830-0E68-458B-8A83-B069CCAB9014}"/>
              </a:ext>
            </a:extLst>
          </xdr:cNvPr>
          <xdr:cNvGrpSpPr/>
        </xdr:nvGrpSpPr>
        <xdr:grpSpPr>
          <a:xfrm rot="7670452">
            <a:off x="6699010" y="3411920"/>
            <a:ext cx="295275" cy="481739"/>
            <a:chOff x="5705475" y="1095376"/>
            <a:chExt cx="295275" cy="504824"/>
          </a:xfrm>
        </xdr:grpSpPr>
        <xdr:sp macro="" textlink="">
          <xdr:nvSpPr>
            <xdr:cNvPr id="23" name="Ellipse 22">
              <a:extLst>
                <a:ext uri="{FF2B5EF4-FFF2-40B4-BE49-F238E27FC236}">
                  <a16:creationId xmlns:a16="http://schemas.microsoft.com/office/drawing/2014/main" id="{DA321FD1-5FB6-4F41-B2A8-C3F72117BD6A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4" name="Rechteck 23">
              <a:extLst>
                <a:ext uri="{FF2B5EF4-FFF2-40B4-BE49-F238E27FC236}">
                  <a16:creationId xmlns:a16="http://schemas.microsoft.com/office/drawing/2014/main" id="{E9ED85B2-413A-4429-A8C6-57E616F2A055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25" name="Gruppieren 24">
            <a:extLst>
              <a:ext uri="{FF2B5EF4-FFF2-40B4-BE49-F238E27FC236}">
                <a16:creationId xmlns:a16="http://schemas.microsoft.com/office/drawing/2014/main" id="{4CC96D49-8CFF-434C-888F-55DEBF5A9B10}"/>
              </a:ext>
            </a:extLst>
          </xdr:cNvPr>
          <xdr:cNvGrpSpPr/>
        </xdr:nvGrpSpPr>
        <xdr:grpSpPr>
          <a:xfrm rot="13333237">
            <a:off x="5003562" y="3773870"/>
            <a:ext cx="295275" cy="481739"/>
            <a:chOff x="5705475" y="1095376"/>
            <a:chExt cx="295275" cy="504824"/>
          </a:xfrm>
        </xdr:grpSpPr>
        <xdr:sp macro="" textlink="">
          <xdr:nvSpPr>
            <xdr:cNvPr id="26" name="Ellipse 25">
              <a:extLst>
                <a:ext uri="{FF2B5EF4-FFF2-40B4-BE49-F238E27FC236}">
                  <a16:creationId xmlns:a16="http://schemas.microsoft.com/office/drawing/2014/main" id="{53474B9F-2CEF-465A-B0BF-D33F28416D15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27" name="Rechteck 26">
              <a:extLst>
                <a:ext uri="{FF2B5EF4-FFF2-40B4-BE49-F238E27FC236}">
                  <a16:creationId xmlns:a16="http://schemas.microsoft.com/office/drawing/2014/main" id="{8F409D24-A014-457F-B60B-B18F7E717570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28" name="Gruppieren 27">
            <a:extLst>
              <a:ext uri="{FF2B5EF4-FFF2-40B4-BE49-F238E27FC236}">
                <a16:creationId xmlns:a16="http://schemas.microsoft.com/office/drawing/2014/main" id="{21558DAE-8B89-4F32-91F3-E8D4346246BF}"/>
              </a:ext>
            </a:extLst>
          </xdr:cNvPr>
          <xdr:cNvGrpSpPr/>
        </xdr:nvGrpSpPr>
        <xdr:grpSpPr>
          <a:xfrm rot="14655244">
            <a:off x="4603512" y="3307145"/>
            <a:ext cx="295275" cy="481739"/>
            <a:chOff x="5705475" y="1095376"/>
            <a:chExt cx="295275" cy="504824"/>
          </a:xfrm>
        </xdr:grpSpPr>
        <xdr:sp macro="" textlink="">
          <xdr:nvSpPr>
            <xdr:cNvPr id="29" name="Ellipse 28">
              <a:extLst>
                <a:ext uri="{FF2B5EF4-FFF2-40B4-BE49-F238E27FC236}">
                  <a16:creationId xmlns:a16="http://schemas.microsoft.com/office/drawing/2014/main" id="{AFBD4CF3-EB5D-473C-8E9E-BDF2B68797E9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0" name="Rechteck 29">
              <a:extLst>
                <a:ext uri="{FF2B5EF4-FFF2-40B4-BE49-F238E27FC236}">
                  <a16:creationId xmlns:a16="http://schemas.microsoft.com/office/drawing/2014/main" id="{C73F1AB3-EF05-48A9-AA00-A47C3AB43CF5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31" name="Gruppieren 30">
            <a:extLst>
              <a:ext uri="{FF2B5EF4-FFF2-40B4-BE49-F238E27FC236}">
                <a16:creationId xmlns:a16="http://schemas.microsoft.com/office/drawing/2014/main" id="{88A0ECA8-F208-4061-B320-677D537EA575}"/>
              </a:ext>
            </a:extLst>
          </xdr:cNvPr>
          <xdr:cNvGrpSpPr/>
        </xdr:nvGrpSpPr>
        <xdr:grpSpPr>
          <a:xfrm rot="18241156">
            <a:off x="4603513" y="2183195"/>
            <a:ext cx="295275" cy="481739"/>
            <a:chOff x="5705475" y="1095376"/>
            <a:chExt cx="295275" cy="504824"/>
          </a:xfrm>
        </xdr:grpSpPr>
        <xdr:sp macro="" textlink="">
          <xdr:nvSpPr>
            <xdr:cNvPr id="32" name="Ellipse 31">
              <a:extLst>
                <a:ext uri="{FF2B5EF4-FFF2-40B4-BE49-F238E27FC236}">
                  <a16:creationId xmlns:a16="http://schemas.microsoft.com/office/drawing/2014/main" id="{275B2493-66D0-41DF-A3B1-A17B44DC3B10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3" name="Rechteck 32">
              <a:extLst>
                <a:ext uri="{FF2B5EF4-FFF2-40B4-BE49-F238E27FC236}">
                  <a16:creationId xmlns:a16="http://schemas.microsoft.com/office/drawing/2014/main" id="{AAEBD73D-4B49-4BF4-BAFB-33CC84A7CB26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34" name="Gruppieren 33">
            <a:extLst>
              <a:ext uri="{FF2B5EF4-FFF2-40B4-BE49-F238E27FC236}">
                <a16:creationId xmlns:a16="http://schemas.microsoft.com/office/drawing/2014/main" id="{1EBEAD6E-9DFD-4C60-B1DA-430F4BBAC791}"/>
              </a:ext>
            </a:extLst>
          </xdr:cNvPr>
          <xdr:cNvGrpSpPr/>
        </xdr:nvGrpSpPr>
        <xdr:grpSpPr>
          <a:xfrm rot="19422358">
            <a:off x="5017656" y="1802243"/>
            <a:ext cx="295275" cy="481739"/>
            <a:chOff x="5705475" y="1095376"/>
            <a:chExt cx="295275" cy="504824"/>
          </a:xfrm>
        </xdr:grpSpPr>
        <xdr:sp macro="" textlink="">
          <xdr:nvSpPr>
            <xdr:cNvPr id="35" name="Ellipse 34">
              <a:extLst>
                <a:ext uri="{FF2B5EF4-FFF2-40B4-BE49-F238E27FC236}">
                  <a16:creationId xmlns:a16="http://schemas.microsoft.com/office/drawing/2014/main" id="{E6B25D51-565C-4C2E-A3FB-53B76327F8F6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6" name="Rechteck 35">
              <a:extLst>
                <a:ext uri="{FF2B5EF4-FFF2-40B4-BE49-F238E27FC236}">
                  <a16:creationId xmlns:a16="http://schemas.microsoft.com/office/drawing/2014/main" id="{DC744FBF-2F82-48E1-A302-D431024DE11E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grpSp>
        <xdr:nvGrpSpPr>
          <xdr:cNvPr id="37" name="Gruppieren 36">
            <a:extLst>
              <a:ext uri="{FF2B5EF4-FFF2-40B4-BE49-F238E27FC236}">
                <a16:creationId xmlns:a16="http://schemas.microsoft.com/office/drawing/2014/main" id="{71903739-5067-4445-84CC-AA30C8B78119}"/>
              </a:ext>
            </a:extLst>
          </xdr:cNvPr>
          <xdr:cNvGrpSpPr/>
        </xdr:nvGrpSpPr>
        <xdr:grpSpPr>
          <a:xfrm rot="3127859">
            <a:off x="6741681" y="2173718"/>
            <a:ext cx="295275" cy="481739"/>
            <a:chOff x="5705475" y="1095376"/>
            <a:chExt cx="295275" cy="504824"/>
          </a:xfrm>
        </xdr:grpSpPr>
        <xdr:sp macro="" textlink="">
          <xdr:nvSpPr>
            <xdr:cNvPr id="38" name="Ellipse 37">
              <a:extLst>
                <a:ext uri="{FF2B5EF4-FFF2-40B4-BE49-F238E27FC236}">
                  <a16:creationId xmlns:a16="http://schemas.microsoft.com/office/drawing/2014/main" id="{47127CC5-C03D-43D8-BDF3-768345768216}"/>
                </a:ext>
              </a:extLst>
            </xdr:cNvPr>
            <xdr:cNvSpPr/>
          </xdr:nvSpPr>
          <xdr:spPr>
            <a:xfrm>
              <a:off x="5705475" y="1095376"/>
              <a:ext cx="295275" cy="285750"/>
            </a:xfrm>
            <a:prstGeom prst="ellipse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39" name="Rechteck 38">
              <a:extLst>
                <a:ext uri="{FF2B5EF4-FFF2-40B4-BE49-F238E27FC236}">
                  <a16:creationId xmlns:a16="http://schemas.microsoft.com/office/drawing/2014/main" id="{7766EDD9-E951-404D-95FE-54E8EF3F56FA}"/>
                </a:ext>
              </a:extLst>
            </xdr:cNvPr>
            <xdr:cNvSpPr/>
          </xdr:nvSpPr>
          <xdr:spPr>
            <a:xfrm>
              <a:off x="5791200" y="1333500"/>
              <a:ext cx="133350" cy="266700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</xdr:grpSp>
    <xdr:clientData/>
  </xdr:twoCellAnchor>
  <xdr:twoCellAnchor>
    <xdr:from>
      <xdr:col>1</xdr:col>
      <xdr:colOff>466725</xdr:colOff>
      <xdr:row>3</xdr:row>
      <xdr:rowOff>152400</xdr:rowOff>
    </xdr:from>
    <xdr:to>
      <xdr:col>5</xdr:col>
      <xdr:colOff>361950</xdr:colOff>
      <xdr:row>15</xdr:row>
      <xdr:rowOff>161925</xdr:rowOff>
    </xdr:to>
    <xdr:sp macro="" textlink="">
      <xdr:nvSpPr>
        <xdr:cNvPr id="41" name="Rechteck: abgerundete Ecken 40">
          <a:extLst>
            <a:ext uri="{FF2B5EF4-FFF2-40B4-BE49-F238E27FC236}">
              <a16:creationId xmlns:a16="http://schemas.microsoft.com/office/drawing/2014/main" id="{5FBAE587-FAD1-4EC8-907B-16DB1B365884}"/>
            </a:ext>
          </a:extLst>
        </xdr:cNvPr>
        <xdr:cNvSpPr/>
      </xdr:nvSpPr>
      <xdr:spPr>
        <a:xfrm>
          <a:off x="1228725" y="723900"/>
          <a:ext cx="3705225" cy="2457450"/>
        </a:xfrm>
        <a:prstGeom prst="roundRect">
          <a:avLst/>
        </a:prstGeom>
        <a:noFill/>
        <a:ln w="152400">
          <a:solidFill>
            <a:srgbClr val="0070C0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9525</xdr:colOff>
      <xdr:row>22</xdr:row>
      <xdr:rowOff>19050</xdr:rowOff>
    </xdr:from>
    <xdr:to>
      <xdr:col>6</xdr:col>
      <xdr:colOff>19050</xdr:colOff>
      <xdr:row>24</xdr:row>
      <xdr:rowOff>0</xdr:rowOff>
    </xdr:to>
    <xdr:cxnSp macro="">
      <xdr:nvCxnSpPr>
        <xdr:cNvPr id="43" name="Gerader Verbinder 42">
          <a:extLst>
            <a:ext uri="{FF2B5EF4-FFF2-40B4-BE49-F238E27FC236}">
              <a16:creationId xmlns:a16="http://schemas.microsoft.com/office/drawing/2014/main" id="{C261056B-6488-4305-809F-80ACBC9196FB}"/>
            </a:ext>
          </a:extLst>
        </xdr:cNvPr>
        <xdr:cNvCxnSpPr/>
      </xdr:nvCxnSpPr>
      <xdr:spPr>
        <a:xfrm>
          <a:off x="4114800" y="4552950"/>
          <a:ext cx="885825" cy="3810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26</xdr:row>
      <xdr:rowOff>0</xdr:rowOff>
    </xdr:from>
    <xdr:to>
      <xdr:col>7</xdr:col>
      <xdr:colOff>438150</xdr:colOff>
      <xdr:row>27</xdr:row>
      <xdr:rowOff>171450</xdr:rowOff>
    </xdr:to>
    <xdr:cxnSp macro="">
      <xdr:nvCxnSpPr>
        <xdr:cNvPr id="45" name="Gerader Verbinder 44">
          <a:extLst>
            <a:ext uri="{FF2B5EF4-FFF2-40B4-BE49-F238E27FC236}">
              <a16:creationId xmlns:a16="http://schemas.microsoft.com/office/drawing/2014/main" id="{FBDBB0F9-9144-4C7E-B652-680528172687}"/>
            </a:ext>
          </a:extLst>
        </xdr:cNvPr>
        <xdr:cNvCxnSpPr/>
      </xdr:nvCxnSpPr>
      <xdr:spPr>
        <a:xfrm>
          <a:off x="5486400" y="5334000"/>
          <a:ext cx="828675" cy="3714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26</xdr:row>
      <xdr:rowOff>19050</xdr:rowOff>
    </xdr:from>
    <xdr:to>
      <xdr:col>3</xdr:col>
      <xdr:colOff>514350</xdr:colOff>
      <xdr:row>27</xdr:row>
      <xdr:rowOff>190500</xdr:rowOff>
    </xdr:to>
    <xdr:cxnSp macro="">
      <xdr:nvCxnSpPr>
        <xdr:cNvPr id="47" name="Gerader Verbinder 46">
          <a:extLst>
            <a:ext uri="{FF2B5EF4-FFF2-40B4-BE49-F238E27FC236}">
              <a16:creationId xmlns:a16="http://schemas.microsoft.com/office/drawing/2014/main" id="{1885152A-3D4D-4DFC-A89F-B0215A8F5CEB}"/>
            </a:ext>
          </a:extLst>
        </xdr:cNvPr>
        <xdr:cNvCxnSpPr/>
      </xdr:nvCxnSpPr>
      <xdr:spPr>
        <a:xfrm>
          <a:off x="2162175" y="5353050"/>
          <a:ext cx="828675" cy="3714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26</xdr:row>
      <xdr:rowOff>9525</xdr:rowOff>
    </xdr:from>
    <xdr:to>
      <xdr:col>2</xdr:col>
      <xdr:colOff>323850</xdr:colOff>
      <xdr:row>27</xdr:row>
      <xdr:rowOff>180975</xdr:rowOff>
    </xdr:to>
    <xdr:cxnSp macro="">
      <xdr:nvCxnSpPr>
        <xdr:cNvPr id="48" name="Gerader Verbinder 47">
          <a:extLst>
            <a:ext uri="{FF2B5EF4-FFF2-40B4-BE49-F238E27FC236}">
              <a16:creationId xmlns:a16="http://schemas.microsoft.com/office/drawing/2014/main" id="{F21F31E3-ED5C-4695-8EFA-D285607C9B6C}"/>
            </a:ext>
          </a:extLst>
        </xdr:cNvPr>
        <xdr:cNvCxnSpPr/>
      </xdr:nvCxnSpPr>
      <xdr:spPr>
        <a:xfrm flipV="1">
          <a:off x="1095375" y="5343525"/>
          <a:ext cx="828675" cy="3714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381000</xdr:colOff>
      <xdr:row>27</xdr:row>
      <xdr:rowOff>171450</xdr:rowOff>
    </xdr:to>
    <xdr:cxnSp macro="">
      <xdr:nvCxnSpPr>
        <xdr:cNvPr id="49" name="Gerader Verbinder 48">
          <a:extLst>
            <a:ext uri="{FF2B5EF4-FFF2-40B4-BE49-F238E27FC236}">
              <a16:creationId xmlns:a16="http://schemas.microsoft.com/office/drawing/2014/main" id="{85A7EB11-BC44-4B82-A1DC-01A31E6612B7}"/>
            </a:ext>
          </a:extLst>
        </xdr:cNvPr>
        <xdr:cNvCxnSpPr/>
      </xdr:nvCxnSpPr>
      <xdr:spPr>
        <a:xfrm flipV="1">
          <a:off x="4533900" y="5334000"/>
          <a:ext cx="828675" cy="37147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22</xdr:row>
      <xdr:rowOff>19050</xdr:rowOff>
    </xdr:from>
    <xdr:to>
      <xdr:col>4</xdr:col>
      <xdr:colOff>0</xdr:colOff>
      <xdr:row>24</xdr:row>
      <xdr:rowOff>9526</xdr:rowOff>
    </xdr:to>
    <xdr:cxnSp macro="">
      <xdr:nvCxnSpPr>
        <xdr:cNvPr id="50" name="Gerader Verbinder 49">
          <a:extLst>
            <a:ext uri="{FF2B5EF4-FFF2-40B4-BE49-F238E27FC236}">
              <a16:creationId xmlns:a16="http://schemas.microsoft.com/office/drawing/2014/main" id="{FAC6FAF3-C7DE-4709-A548-998649C1E2EE}"/>
            </a:ext>
          </a:extLst>
        </xdr:cNvPr>
        <xdr:cNvCxnSpPr/>
      </xdr:nvCxnSpPr>
      <xdr:spPr>
        <a:xfrm flipV="1">
          <a:off x="2495550" y="4552950"/>
          <a:ext cx="847725" cy="390526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463D2-534C-4E3E-A6A7-C332390EED68}">
  <dimension ref="A2:Q106"/>
  <sheetViews>
    <sheetView tabSelected="1" zoomScaleNormal="100" workbookViewId="0">
      <selection activeCell="N57" sqref="N57"/>
    </sheetView>
  </sheetViews>
  <sheetFormatPr baseColWidth="10" defaultRowHeight="15" x14ac:dyDescent="0.25"/>
  <cols>
    <col min="1" max="1" width="29.85546875" customWidth="1"/>
  </cols>
  <sheetData>
    <row r="2" spans="1:17" s="20" customFormat="1" ht="15.75" x14ac:dyDescent="0.25">
      <c r="A2" s="27" t="s">
        <v>31</v>
      </c>
    </row>
    <row r="3" spans="1:17" ht="15.75" thickBot="1" x14ac:dyDescent="0.3"/>
    <row r="4" spans="1:17" x14ac:dyDescent="0.25">
      <c r="A4" s="28" t="s">
        <v>38</v>
      </c>
      <c r="B4" s="29" t="s">
        <v>32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7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1:17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x14ac:dyDescent="0.25">
      <c r="A19" s="31"/>
      <c r="B19" s="32" t="s">
        <v>34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</row>
    <row r="20" spans="1:17" x14ac:dyDescent="0.2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 x14ac:dyDescent="0.25">
      <c r="A21" s="31"/>
      <c r="B21" s="32" t="s">
        <v>35</v>
      </c>
      <c r="C21" s="32"/>
      <c r="D21" s="32"/>
      <c r="E21" s="32"/>
      <c r="F21" s="32"/>
      <c r="G21" s="32"/>
      <c r="H21" s="32"/>
      <c r="I21" s="32" t="s">
        <v>36</v>
      </c>
      <c r="J21" s="32"/>
      <c r="K21" s="32"/>
      <c r="L21" s="32"/>
      <c r="M21" s="32"/>
      <c r="N21" s="32"/>
      <c r="O21" s="32"/>
      <c r="P21" s="32"/>
      <c r="Q21" s="33"/>
    </row>
    <row r="22" spans="1:17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x14ac:dyDescent="0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x14ac:dyDescent="0.2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1:17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x14ac:dyDescent="0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x14ac:dyDescent="0.2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x14ac:dyDescent="0.2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x14ac:dyDescent="0.25">
      <c r="A33" s="31"/>
      <c r="B33" s="32" t="s">
        <v>37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x14ac:dyDescent="0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1:17" x14ac:dyDescent="0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</row>
    <row r="36" spans="1:17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1:17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8" spans="1:17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</row>
    <row r="39" spans="1:17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</row>
    <row r="40" spans="1:17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/>
    </row>
    <row r="41" spans="1:17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/>
    </row>
    <row r="42" spans="1:17" ht="15.75" thickBot="1" x14ac:dyDescent="0.3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</row>
    <row r="43" spans="1:17" x14ac:dyDescent="0.25">
      <c r="A43" s="3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</row>
    <row r="44" spans="1:17" x14ac:dyDescent="0.25">
      <c r="A44" s="38" t="s">
        <v>39</v>
      </c>
      <c r="B44" s="32" t="s">
        <v>40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/>
    </row>
    <row r="45" spans="1:17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</row>
    <row r="47" spans="1:17" x14ac:dyDescent="0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</row>
    <row r="48" spans="1:17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1:17" x14ac:dyDescent="0.2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1:17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1:17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</row>
    <row r="52" spans="1:17" x14ac:dyDescent="0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1:17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</row>
    <row r="55" spans="1:17" x14ac:dyDescent="0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</row>
    <row r="56" spans="1:17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</row>
    <row r="57" spans="1:17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</row>
    <row r="58" spans="1:17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</row>
    <row r="59" spans="1:17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1:17" x14ac:dyDescent="0.2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</row>
    <row r="61" spans="1:17" x14ac:dyDescent="0.2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</row>
    <row r="62" spans="1:17" x14ac:dyDescent="0.2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</row>
    <row r="63" spans="1:17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</row>
    <row r="64" spans="1:17" x14ac:dyDescent="0.2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</row>
    <row r="65" spans="1:17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</row>
    <row r="66" spans="1:17" x14ac:dyDescent="0.2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</row>
    <row r="67" spans="1:17" x14ac:dyDescent="0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</row>
    <row r="68" spans="1:17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</row>
    <row r="69" spans="1:17" x14ac:dyDescent="0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</row>
    <row r="70" spans="1:17" x14ac:dyDescent="0.2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</row>
    <row r="71" spans="1:17" x14ac:dyDescent="0.2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</row>
    <row r="72" spans="1:17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</row>
    <row r="73" spans="1:17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</row>
    <row r="74" spans="1:17" ht="15.75" thickBot="1" x14ac:dyDescent="0.3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</row>
    <row r="75" spans="1:17" x14ac:dyDescent="0.25">
      <c r="A75" s="37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x14ac:dyDescent="0.25">
      <c r="A76" s="38" t="s">
        <v>41</v>
      </c>
      <c r="B76" s="32" t="s">
        <v>42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1:17" x14ac:dyDescent="0.25">
      <c r="A77" s="31"/>
      <c r="B77" s="32" t="s">
        <v>43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</row>
    <row r="78" spans="1:17" x14ac:dyDescent="0.2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</row>
    <row r="79" spans="1:17" x14ac:dyDescent="0.2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</row>
    <row r="80" spans="1:17" x14ac:dyDescent="0.2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</row>
    <row r="81" spans="1:17" x14ac:dyDescent="0.2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</row>
    <row r="82" spans="1:17" x14ac:dyDescent="0.2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</row>
    <row r="83" spans="1:17" x14ac:dyDescent="0.2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</row>
    <row r="84" spans="1:17" x14ac:dyDescent="0.2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</row>
    <row r="85" spans="1:17" x14ac:dyDescent="0.2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/>
    </row>
    <row r="86" spans="1:17" x14ac:dyDescent="0.2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/>
    </row>
    <row r="87" spans="1:17" x14ac:dyDescent="0.2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</row>
    <row r="88" spans="1:17" x14ac:dyDescent="0.2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</row>
    <row r="89" spans="1:17" x14ac:dyDescent="0.2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</row>
    <row r="90" spans="1:17" x14ac:dyDescent="0.2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</row>
    <row r="91" spans="1:17" x14ac:dyDescent="0.2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</row>
    <row r="92" spans="1:17" x14ac:dyDescent="0.2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</row>
    <row r="93" spans="1:17" x14ac:dyDescent="0.2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</row>
    <row r="94" spans="1:17" x14ac:dyDescent="0.2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</row>
    <row r="95" spans="1:17" x14ac:dyDescent="0.2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x14ac:dyDescent="0.2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</row>
    <row r="97" spans="1:17" x14ac:dyDescent="0.2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1:17" x14ac:dyDescent="0.2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</row>
    <row r="99" spans="1:17" x14ac:dyDescent="0.2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</row>
    <row r="100" spans="1:17" x14ac:dyDescent="0.2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</row>
    <row r="101" spans="1:17" x14ac:dyDescent="0.2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</row>
    <row r="102" spans="1:17" x14ac:dyDescent="0.2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</row>
    <row r="103" spans="1:17" x14ac:dyDescent="0.2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</row>
    <row r="104" spans="1:17" x14ac:dyDescent="0.2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</row>
    <row r="105" spans="1:17" x14ac:dyDescent="0.2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</row>
    <row r="106" spans="1:17" ht="15.75" thickBot="1" x14ac:dyDescent="0.3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6"/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F2F0-CAEB-4193-B4A9-B9EA3DBDB887}">
  <dimension ref="B1:M33"/>
  <sheetViews>
    <sheetView zoomScale="115" zoomScaleNormal="115" workbookViewId="0">
      <selection activeCell="C13" sqref="C13"/>
    </sheetView>
  </sheetViews>
  <sheetFormatPr baseColWidth="10" defaultRowHeight="15" x14ac:dyDescent="0.25"/>
  <cols>
    <col min="2" max="2" width="45.140625" customWidth="1"/>
    <col min="3" max="3" width="10.7109375" customWidth="1"/>
    <col min="6" max="6" width="5" bestFit="1" customWidth="1"/>
    <col min="8" max="8" width="25.7109375" customWidth="1"/>
  </cols>
  <sheetData>
    <row r="1" spans="2:13" x14ac:dyDescent="0.25">
      <c r="B1" s="66" t="s">
        <v>30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3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2:13" ht="15.75" thickBot="1" x14ac:dyDescent="0.3"/>
    <row r="5" spans="2:13" ht="19.5" thickBot="1" x14ac:dyDescent="0.35">
      <c r="B5" s="69" t="s">
        <v>22</v>
      </c>
      <c r="C5" s="70"/>
    </row>
    <row r="6" spans="2:13" x14ac:dyDescent="0.25">
      <c r="B6" s="39" t="s">
        <v>33</v>
      </c>
      <c r="C6" s="21">
        <v>50000</v>
      </c>
      <c r="F6" s="20"/>
      <c r="G6" s="73" t="s">
        <v>25</v>
      </c>
      <c r="H6" s="74"/>
      <c r="I6" s="74"/>
      <c r="J6" s="74"/>
      <c r="K6" s="74"/>
      <c r="L6" s="75"/>
    </row>
    <row r="7" spans="2:13" x14ac:dyDescent="0.25">
      <c r="B7" s="39" t="str">
        <f>"Anzahl infizierter pro 10000"</f>
        <v>Anzahl infizierter pro 10000</v>
      </c>
      <c r="C7" s="21">
        <v>500</v>
      </c>
      <c r="F7" s="20"/>
      <c r="G7" s="40"/>
      <c r="H7" s="20"/>
      <c r="I7" s="20"/>
      <c r="J7" s="20"/>
      <c r="K7" s="20"/>
      <c r="L7" s="41"/>
    </row>
    <row r="8" spans="2:13" x14ac:dyDescent="0.25">
      <c r="B8" s="42" t="s">
        <v>0</v>
      </c>
      <c r="C8" s="22">
        <f>C7/C6</f>
        <v>0.01</v>
      </c>
      <c r="D8" s="43"/>
      <c r="G8" s="44">
        <f>C17+C19</f>
        <v>1485</v>
      </c>
      <c r="H8" s="45" t="str">
        <f>IF(G8=1,"Person hat","Personen haben")&amp;" ein positives Testergebnis"</f>
        <v>Personen haben ein positives Testergebnis</v>
      </c>
      <c r="I8" s="45"/>
      <c r="J8" s="45"/>
      <c r="K8" s="45"/>
      <c r="L8" s="46"/>
    </row>
    <row r="9" spans="2:13" x14ac:dyDescent="0.25">
      <c r="B9" s="39" t="s">
        <v>12</v>
      </c>
      <c r="C9" s="47">
        <f>ROUND(C8*C6,0)</f>
        <v>500</v>
      </c>
      <c r="G9" s="48">
        <f>C19</f>
        <v>990</v>
      </c>
      <c r="H9" s="49" t="str">
        <f>IF(G9=1,"Person hat ein positives Testergebnis, obwohl es nicht infiziert ist","Personen haben ein positives Testergebnis, obwohl sie nicht infiziert sind")</f>
        <v>Personen haben ein positives Testergebnis, obwohl sie nicht infiziert sind</v>
      </c>
      <c r="I9" s="50"/>
      <c r="J9" s="50"/>
      <c r="K9" s="50"/>
      <c r="L9" s="51"/>
      <c r="M9" s="52"/>
    </row>
    <row r="10" spans="2:13" ht="15.75" thickBot="1" x14ac:dyDescent="0.3">
      <c r="B10" s="53" t="s">
        <v>1</v>
      </c>
      <c r="C10" s="54">
        <f>C6-C9</f>
        <v>49500</v>
      </c>
      <c r="G10" s="55">
        <f>C17</f>
        <v>495</v>
      </c>
      <c r="H10" s="56" t="str">
        <f>IF(G10=1,"Person hat ein positives Testergebnis und ist auch infiziert","Personen haben ein positives Testergebnis und sind auch infiziert")</f>
        <v>Personen haben ein positives Testergebnis und sind auch infiziert</v>
      </c>
      <c r="I10" s="56"/>
      <c r="J10" s="56"/>
      <c r="K10" s="56"/>
      <c r="L10" s="57"/>
    </row>
    <row r="11" spans="2:13" ht="15.75" thickBot="1" x14ac:dyDescent="0.3"/>
    <row r="12" spans="2:13" ht="18.75" x14ac:dyDescent="0.3">
      <c r="B12" s="67" t="s">
        <v>21</v>
      </c>
      <c r="C12" s="68"/>
    </row>
    <row r="13" spans="2:13" x14ac:dyDescent="0.25">
      <c r="B13" s="58" t="s">
        <v>13</v>
      </c>
      <c r="C13" s="23">
        <v>0.99</v>
      </c>
    </row>
    <row r="14" spans="2:13" ht="15.75" thickBot="1" x14ac:dyDescent="0.3">
      <c r="B14" s="59" t="s">
        <v>14</v>
      </c>
      <c r="C14" s="24">
        <v>0.98</v>
      </c>
    </row>
    <row r="15" spans="2:13" ht="15.75" thickBot="1" x14ac:dyDescent="0.3"/>
    <row r="16" spans="2:13" ht="18.75" x14ac:dyDescent="0.3">
      <c r="B16" s="71" t="s">
        <v>23</v>
      </c>
      <c r="C16" s="72"/>
    </row>
    <row r="17" spans="2:4" x14ac:dyDescent="0.25">
      <c r="B17" s="42" t="s">
        <v>2</v>
      </c>
      <c r="C17" s="47">
        <f>ROUND(C13*C9,3)</f>
        <v>495</v>
      </c>
      <c r="D17" s="60">
        <f>ROUND(C13*C9,2)</f>
        <v>495</v>
      </c>
    </row>
    <row r="18" spans="2:4" x14ac:dyDescent="0.25">
      <c r="B18" s="42" t="s">
        <v>3</v>
      </c>
      <c r="C18" s="47">
        <f>C9-C17</f>
        <v>5</v>
      </c>
    </row>
    <row r="19" spans="2:4" x14ac:dyDescent="0.25">
      <c r="B19" s="42" t="s">
        <v>4</v>
      </c>
      <c r="C19" s="47">
        <f>ROUND(C10-C20,3)</f>
        <v>990</v>
      </c>
    </row>
    <row r="20" spans="2:4" ht="15.75" thickBot="1" x14ac:dyDescent="0.3">
      <c r="B20" s="53" t="s">
        <v>5</v>
      </c>
      <c r="C20" s="54">
        <f>ROUND(C14*C10,3)</f>
        <v>48510</v>
      </c>
    </row>
    <row r="21" spans="2:4" ht="15.75" thickBot="1" x14ac:dyDescent="0.3"/>
    <row r="22" spans="2:4" ht="18.75" x14ac:dyDescent="0.3">
      <c r="B22" s="71" t="s">
        <v>24</v>
      </c>
      <c r="C22" s="72"/>
    </row>
    <row r="23" spans="2:4" x14ac:dyDescent="0.25">
      <c r="B23" s="42" t="s">
        <v>6</v>
      </c>
      <c r="C23" s="61">
        <f>(1-C8)*(1-C14)</f>
        <v>1.9800000000000019E-2</v>
      </c>
      <c r="D23" s="62"/>
    </row>
    <row r="24" spans="2:4" x14ac:dyDescent="0.25">
      <c r="B24" s="42" t="s">
        <v>7</v>
      </c>
      <c r="C24" s="61">
        <f>C8*C13</f>
        <v>9.9000000000000008E-3</v>
      </c>
      <c r="D24" s="62"/>
    </row>
    <row r="25" spans="2:4" x14ac:dyDescent="0.25">
      <c r="B25" s="42" t="s">
        <v>8</v>
      </c>
      <c r="C25" s="61">
        <f>C8*(1-C13)</f>
        <v>1.0000000000000009E-4</v>
      </c>
      <c r="D25" s="62"/>
    </row>
    <row r="26" spans="2:4" ht="15.75" thickBot="1" x14ac:dyDescent="0.3">
      <c r="B26" s="53" t="s">
        <v>9</v>
      </c>
      <c r="C26" s="63">
        <f>(1-C8)*C14</f>
        <v>0.97019999999999995</v>
      </c>
      <c r="D26" s="62"/>
    </row>
    <row r="27" spans="2:4" x14ac:dyDescent="0.25">
      <c r="C27" s="43">
        <f>SUM(C23:C26)</f>
        <v>1</v>
      </c>
    </row>
    <row r="30" spans="2:4" x14ac:dyDescent="0.25">
      <c r="B30" s="64" t="s">
        <v>10</v>
      </c>
    </row>
    <row r="32" spans="2:4" x14ac:dyDescent="0.25">
      <c r="B32" s="65" t="s">
        <v>26</v>
      </c>
    </row>
    <row r="33" spans="2:2" x14ac:dyDescent="0.25">
      <c r="B33" s="65" t="s">
        <v>27</v>
      </c>
    </row>
  </sheetData>
  <sheetProtection sheet="1" objects="1" scenarios="1" selectLockedCells="1"/>
  <mergeCells count="6">
    <mergeCell ref="B1:L2"/>
    <mergeCell ref="B12:C12"/>
    <mergeCell ref="B5:C5"/>
    <mergeCell ref="B16:C16"/>
    <mergeCell ref="B22:C22"/>
    <mergeCell ref="G6:L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2E24-C73C-4930-86F3-1BD5F9585BCA}">
  <dimension ref="A1:S34"/>
  <sheetViews>
    <sheetView showGridLines="0" zoomScaleNormal="100" workbookViewId="0">
      <selection activeCell="H12" sqref="H12"/>
    </sheetView>
  </sheetViews>
  <sheetFormatPr baseColWidth="10" defaultRowHeight="15" x14ac:dyDescent="0.25"/>
  <cols>
    <col min="2" max="2" width="12.5703125" customWidth="1"/>
    <col min="3" max="3" width="13.140625" customWidth="1"/>
    <col min="4" max="4" width="13" customWidth="1"/>
    <col min="6" max="6" width="13.140625" customWidth="1"/>
    <col min="7" max="7" width="14.85546875" customWidth="1"/>
    <col min="8" max="8" width="14.28515625" customWidth="1"/>
    <col min="9" max="10" width="3.140625" customWidth="1"/>
    <col min="11" max="11" width="3.85546875" customWidth="1"/>
    <col min="12" max="15" width="2.5703125" customWidth="1"/>
    <col min="16" max="16" width="4" customWidth="1"/>
    <col min="17" max="17" width="3.42578125" customWidth="1"/>
    <col min="18" max="18" width="1.7109375" customWidth="1"/>
    <col min="19" max="19" width="2.855468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5.5" x14ac:dyDescent="0.35">
      <c r="A7" s="2"/>
      <c r="B7" s="2"/>
      <c r="C7" s="76" t="str">
        <f>(Berechnung!C8*100)&amp;"% der"</f>
        <v>1% der</v>
      </c>
      <c r="D7" s="76"/>
      <c r="E7" s="7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0.5" customHeight="1" x14ac:dyDescent="0.35">
      <c r="A8" s="2"/>
      <c r="B8" s="2"/>
      <c r="C8" s="3"/>
      <c r="D8" s="3"/>
      <c r="E8" s="3"/>
      <c r="F8" s="2"/>
      <c r="G8" s="2"/>
      <c r="H8" s="2"/>
      <c r="I8" s="2"/>
      <c r="J8" s="2"/>
      <c r="K8" s="4"/>
      <c r="L8" s="4"/>
      <c r="M8" s="4"/>
      <c r="N8" s="4"/>
      <c r="O8" s="4"/>
      <c r="P8" s="4"/>
      <c r="Q8" s="2"/>
      <c r="R8" s="2"/>
      <c r="S8" s="2"/>
    </row>
    <row r="9" spans="1:19" ht="10.5" customHeight="1" x14ac:dyDescent="0.35">
      <c r="A9" s="2"/>
      <c r="B9" s="2"/>
      <c r="C9" s="3"/>
      <c r="D9" s="3"/>
      <c r="E9" s="3"/>
      <c r="F9" s="2"/>
      <c r="G9" s="2"/>
      <c r="H9" s="2"/>
      <c r="I9" s="2"/>
      <c r="J9" s="2"/>
      <c r="K9" s="4"/>
      <c r="L9" s="4"/>
      <c r="M9" s="4"/>
      <c r="N9" s="4"/>
      <c r="O9" s="4"/>
      <c r="P9" s="4"/>
      <c r="Q9" s="4"/>
      <c r="R9" s="2"/>
      <c r="S9" s="2"/>
    </row>
    <row r="10" spans="1:19" ht="25.5" x14ac:dyDescent="0.35">
      <c r="A10" s="2"/>
      <c r="B10" s="2"/>
      <c r="C10" s="76" t="s">
        <v>15</v>
      </c>
      <c r="D10" s="76"/>
      <c r="E10" s="76"/>
      <c r="F10" s="2"/>
      <c r="G10" s="2"/>
      <c r="H10" s="2"/>
      <c r="I10" s="2"/>
      <c r="J10" s="4"/>
      <c r="K10" s="4"/>
      <c r="L10" s="4"/>
      <c r="M10" s="4"/>
      <c r="N10" s="4"/>
      <c r="O10" s="4"/>
      <c r="P10" s="4"/>
      <c r="Q10" s="4"/>
      <c r="R10" s="4"/>
      <c r="S10" s="2"/>
    </row>
    <row r="11" spans="1:19" ht="16.5" customHeight="1" x14ac:dyDescent="0.35">
      <c r="A11" s="2"/>
      <c r="B11" s="2"/>
      <c r="C11" s="3"/>
      <c r="D11" s="3"/>
      <c r="E11" s="3"/>
      <c r="F11" s="2"/>
      <c r="G11" s="2"/>
      <c r="H11" s="2"/>
      <c r="I11" s="4"/>
      <c r="J11" s="4"/>
      <c r="K11" s="4"/>
      <c r="L11" s="7" t="s">
        <v>11</v>
      </c>
      <c r="M11" s="7"/>
      <c r="N11" s="7"/>
      <c r="O11" s="7"/>
      <c r="P11" s="7"/>
      <c r="Q11" s="7"/>
      <c r="R11" s="4"/>
      <c r="S11" s="4"/>
    </row>
    <row r="12" spans="1:19" ht="16.5" customHeight="1" x14ac:dyDescent="0.35">
      <c r="A12" s="2"/>
      <c r="B12" s="2"/>
      <c r="C12" s="3"/>
      <c r="D12" s="3"/>
      <c r="E12" s="3"/>
      <c r="F12" s="2"/>
      <c r="G12" s="2"/>
      <c r="H12" s="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6.25" x14ac:dyDescent="0.4">
      <c r="A13" s="2"/>
      <c r="B13" s="2"/>
      <c r="C13" s="76" t="s">
        <v>16</v>
      </c>
      <c r="D13" s="76"/>
      <c r="E13" s="76"/>
      <c r="F13" s="2"/>
      <c r="G13" s="2"/>
      <c r="H13" s="2"/>
      <c r="I13" s="4"/>
      <c r="J13" s="77" t="str">
        <f>"Sensitivität: "&amp;ROUND(100*Berechnung!C13,1)&amp;"%"</f>
        <v>Sensitivität: 99%</v>
      </c>
      <c r="K13" s="77"/>
      <c r="L13" s="77"/>
      <c r="M13" s="77"/>
      <c r="N13" s="77"/>
      <c r="O13" s="77"/>
      <c r="P13" s="77"/>
      <c r="Q13" s="77"/>
      <c r="R13" s="77"/>
      <c r="S13" s="4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4"/>
      <c r="K14" s="4"/>
      <c r="L14" s="5"/>
      <c r="M14" s="5"/>
      <c r="N14" s="5"/>
      <c r="O14" s="5"/>
      <c r="P14" s="5"/>
      <c r="Q14" s="5"/>
      <c r="R14" s="4"/>
      <c r="S14" s="4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4"/>
      <c r="K15" s="77" t="str">
        <f>"Spezifität: "&amp;ROUND(100*Berechnung!C14,1)&amp;"%"</f>
        <v>Spezifität: 98%</v>
      </c>
      <c r="L15" s="77"/>
      <c r="M15" s="77"/>
      <c r="N15" s="77"/>
      <c r="O15" s="77"/>
      <c r="P15" s="77"/>
      <c r="Q15" s="77"/>
      <c r="R15" s="4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4"/>
      <c r="L16" s="4"/>
      <c r="M16" s="4"/>
      <c r="N16" s="4"/>
      <c r="O16" s="4"/>
      <c r="P16" s="4"/>
      <c r="Q16" s="4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4"/>
      <c r="L17" s="4"/>
      <c r="M17" s="4"/>
      <c r="N17" s="4"/>
      <c r="O17" s="4"/>
      <c r="P17" s="4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5.75" x14ac:dyDescent="0.25">
      <c r="A21" s="8"/>
      <c r="B21" s="9"/>
      <c r="C21" s="9"/>
      <c r="D21" s="9"/>
      <c r="E21" s="10" t="s">
        <v>29</v>
      </c>
      <c r="F21" s="9"/>
      <c r="G21" s="9"/>
      <c r="H21" s="9"/>
      <c r="I21" s="9"/>
      <c r="J21" s="9"/>
      <c r="K21" s="9"/>
      <c r="L21" s="9"/>
      <c r="M21" s="8"/>
      <c r="N21" s="8"/>
      <c r="O21" s="8"/>
      <c r="P21" s="8"/>
      <c r="Q21" s="8"/>
      <c r="R21" s="8"/>
      <c r="S21" s="8"/>
    </row>
    <row r="22" spans="1:19" s="1" customFormat="1" ht="15.75" x14ac:dyDescent="0.25">
      <c r="A22" s="8"/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8"/>
      <c r="N22" s="8"/>
      <c r="O22" s="8"/>
      <c r="P22" s="8"/>
      <c r="Q22" s="8"/>
      <c r="R22" s="8"/>
      <c r="S22" s="8"/>
    </row>
    <row r="23" spans="1:19" s="1" customFormat="1" ht="15.75" x14ac:dyDescent="0.25">
      <c r="A23" s="8"/>
      <c r="B23" s="9"/>
      <c r="C23" s="9"/>
      <c r="D23" s="25">
        <f>Berechnung!C8</f>
        <v>0.01</v>
      </c>
      <c r="E23" s="9"/>
      <c r="F23" s="26">
        <f>1-D23</f>
        <v>0.99</v>
      </c>
      <c r="G23" s="9"/>
      <c r="H23" s="9"/>
      <c r="I23" s="9"/>
      <c r="J23" s="9"/>
      <c r="K23" s="9"/>
      <c r="L23" s="9"/>
      <c r="M23" s="8"/>
      <c r="N23" s="8"/>
      <c r="O23" s="8"/>
      <c r="P23" s="8"/>
      <c r="Q23" s="8"/>
      <c r="R23" s="8"/>
      <c r="S23" s="8"/>
    </row>
    <row r="24" spans="1:19" s="1" customFormat="1" ht="15.75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8"/>
      <c r="N24" s="8"/>
      <c r="O24" s="8"/>
      <c r="P24" s="8"/>
      <c r="Q24" s="8"/>
      <c r="R24" s="8"/>
      <c r="S24" s="8"/>
    </row>
    <row r="25" spans="1:19" s="1" customFormat="1" ht="15.75" x14ac:dyDescent="0.25">
      <c r="A25" s="8"/>
      <c r="B25" s="9"/>
      <c r="C25" s="11" t="s">
        <v>17</v>
      </c>
      <c r="D25" s="9"/>
      <c r="E25" s="9"/>
      <c r="F25" s="9"/>
      <c r="G25" s="11" t="s">
        <v>18</v>
      </c>
      <c r="H25" s="9"/>
      <c r="I25" s="9"/>
      <c r="J25" s="9"/>
      <c r="K25" s="9"/>
      <c r="L25" s="9"/>
      <c r="M25" s="8"/>
      <c r="N25" s="8"/>
      <c r="O25" s="8"/>
      <c r="P25" s="8"/>
      <c r="Q25" s="8"/>
      <c r="R25" s="8"/>
      <c r="S25" s="8"/>
    </row>
    <row r="26" spans="1:19" s="1" customFormat="1" ht="15.75" x14ac:dyDescent="0.25">
      <c r="A26" s="8"/>
      <c r="B26" s="9"/>
      <c r="C26" s="10"/>
      <c r="D26" s="9"/>
      <c r="E26" s="9"/>
      <c r="F26" s="9"/>
      <c r="G26" s="10"/>
      <c r="H26" s="9"/>
      <c r="I26" s="9"/>
      <c r="J26" s="9"/>
      <c r="K26" s="9"/>
      <c r="L26" s="9"/>
      <c r="M26" s="8"/>
      <c r="N26" s="8"/>
      <c r="O26" s="8"/>
      <c r="P26" s="8"/>
      <c r="Q26" s="8"/>
      <c r="R26" s="8"/>
      <c r="S26" s="8"/>
    </row>
    <row r="27" spans="1:19" s="1" customFormat="1" ht="15.75" x14ac:dyDescent="0.25">
      <c r="A27" s="8"/>
      <c r="B27" s="9">
        <f>Berechnung!C13</f>
        <v>0.99</v>
      </c>
      <c r="C27" s="9"/>
      <c r="D27" s="9">
        <f>1-B27</f>
        <v>1.0000000000000009E-2</v>
      </c>
      <c r="E27" s="9"/>
      <c r="F27" s="9">
        <f>1-H27</f>
        <v>2.0000000000000018E-2</v>
      </c>
      <c r="G27" s="9"/>
      <c r="H27" s="9">
        <f>Berechnung!C14</f>
        <v>0.98</v>
      </c>
      <c r="I27" s="9"/>
      <c r="J27" s="9"/>
      <c r="K27" s="9"/>
      <c r="L27" s="9"/>
      <c r="M27" s="8"/>
      <c r="N27" s="8"/>
      <c r="O27" s="8"/>
      <c r="P27" s="8"/>
      <c r="Q27" s="8"/>
      <c r="R27" s="8"/>
      <c r="S27" s="8"/>
    </row>
    <row r="28" spans="1:19" s="1" customFormat="1" ht="15.75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8"/>
      <c r="N28" s="8"/>
      <c r="O28" s="8"/>
      <c r="P28" s="8"/>
      <c r="Q28" s="8"/>
      <c r="R28" s="8"/>
      <c r="S28" s="8"/>
    </row>
    <row r="29" spans="1:19" s="1" customFormat="1" ht="15.75" x14ac:dyDescent="0.25">
      <c r="A29" s="8"/>
      <c r="B29" s="16" t="s">
        <v>19</v>
      </c>
      <c r="C29" s="9"/>
      <c r="D29" s="17" t="s">
        <v>20</v>
      </c>
      <c r="E29" s="9"/>
      <c r="F29" s="18" t="s">
        <v>19</v>
      </c>
      <c r="G29" s="9"/>
      <c r="H29" s="19" t="s">
        <v>20</v>
      </c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</row>
    <row r="30" spans="1:19" s="1" customFormat="1" ht="15.75" x14ac:dyDescent="0.25">
      <c r="A30" s="8"/>
      <c r="B30" s="12"/>
      <c r="C30" s="9"/>
      <c r="D30" s="13"/>
      <c r="E30" s="9"/>
      <c r="F30" s="14"/>
      <c r="G30" s="9"/>
      <c r="H30" s="15"/>
      <c r="I30" s="9"/>
      <c r="J30" s="9"/>
      <c r="K30" s="9"/>
      <c r="L30" s="9"/>
      <c r="M30" s="8"/>
      <c r="N30" s="8"/>
      <c r="O30" s="8"/>
      <c r="P30" s="8"/>
      <c r="Q30" s="8"/>
      <c r="R30" s="8"/>
      <c r="S30" s="8"/>
    </row>
    <row r="31" spans="1:19" x14ac:dyDescent="0.2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6">
        <f>D23*B27</f>
        <v>9.9000000000000008E-3</v>
      </c>
      <c r="C32" s="6"/>
      <c r="D32" s="6">
        <f>D23*D27</f>
        <v>1.0000000000000009E-4</v>
      </c>
      <c r="E32" s="6"/>
      <c r="F32" s="6">
        <f>F23*F27</f>
        <v>1.9800000000000019E-2</v>
      </c>
      <c r="G32" s="6"/>
      <c r="H32" s="6">
        <f>F23*H27</f>
        <v>0.97019999999999995</v>
      </c>
      <c r="I32" s="6"/>
      <c r="J32" s="6"/>
      <c r="K32" s="6"/>
      <c r="L32" s="6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sheetProtection sheet="1" objects="1" scenarios="1" selectLockedCells="1" selectUnlockedCells="1"/>
  <mergeCells count="5">
    <mergeCell ref="C7:E7"/>
    <mergeCell ref="C10:E10"/>
    <mergeCell ref="C13:E13"/>
    <mergeCell ref="J13:R13"/>
    <mergeCell ref="K15:Q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50359-906D-4A9F-AE42-4679E545BC44}">
  <dimension ref="A1:S34"/>
  <sheetViews>
    <sheetView showGridLines="0" zoomScaleNormal="100" workbookViewId="0">
      <selection activeCell="C8" sqref="C8"/>
    </sheetView>
  </sheetViews>
  <sheetFormatPr baseColWidth="10" defaultRowHeight="15" x14ac:dyDescent="0.25"/>
  <cols>
    <col min="2" max="2" width="12.5703125" customWidth="1"/>
    <col min="3" max="3" width="13.140625" customWidth="1"/>
    <col min="4" max="4" width="13" customWidth="1"/>
    <col min="6" max="6" width="13.140625" customWidth="1"/>
    <col min="7" max="7" width="14.42578125" customWidth="1"/>
    <col min="8" max="8" width="14.28515625" customWidth="1"/>
    <col min="9" max="10" width="3.140625" customWidth="1"/>
    <col min="11" max="11" width="3.85546875" customWidth="1"/>
    <col min="12" max="15" width="2.5703125" customWidth="1"/>
    <col min="16" max="16" width="4" customWidth="1"/>
    <col min="17" max="17" width="3.42578125" customWidth="1"/>
    <col min="18" max="18" width="1.7109375" customWidth="1"/>
    <col min="19" max="19" width="2.855468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5.5" x14ac:dyDescent="0.35">
      <c r="A7" s="2"/>
      <c r="B7" s="2"/>
      <c r="C7" s="76" t="str">
        <f>Berechnung!C7&amp;" von "&amp;Berechnung!C6</f>
        <v>500 von 50000</v>
      </c>
      <c r="D7" s="76"/>
      <c r="E7" s="7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0.5" customHeight="1" x14ac:dyDescent="0.35">
      <c r="A8" s="2"/>
      <c r="B8" s="2"/>
      <c r="C8" s="3"/>
      <c r="D8" s="3"/>
      <c r="E8" s="3"/>
      <c r="F8" s="2"/>
      <c r="G8" s="2"/>
      <c r="H8" s="2"/>
      <c r="I8" s="2"/>
      <c r="J8" s="2"/>
      <c r="K8" s="4"/>
      <c r="L8" s="4"/>
      <c r="M8" s="4"/>
      <c r="N8" s="4"/>
      <c r="O8" s="4"/>
      <c r="P8" s="4"/>
      <c r="Q8" s="2"/>
      <c r="R8" s="2"/>
      <c r="S8" s="2"/>
    </row>
    <row r="9" spans="1:19" ht="10.5" customHeight="1" x14ac:dyDescent="0.35">
      <c r="A9" s="2"/>
      <c r="B9" s="2"/>
      <c r="C9" s="3"/>
      <c r="D9" s="3"/>
      <c r="E9" s="3"/>
      <c r="F9" s="2"/>
      <c r="G9" s="2"/>
      <c r="H9" s="2"/>
      <c r="I9" s="2"/>
      <c r="J9" s="2"/>
      <c r="K9" s="4"/>
      <c r="L9" s="4"/>
      <c r="M9" s="4"/>
      <c r="N9" s="4"/>
      <c r="O9" s="4"/>
      <c r="P9" s="4"/>
      <c r="Q9" s="4"/>
      <c r="R9" s="2"/>
      <c r="S9" s="2"/>
    </row>
    <row r="10" spans="1:19" ht="25.5" x14ac:dyDescent="0.35">
      <c r="A10" s="2"/>
      <c r="B10" s="2"/>
      <c r="C10" s="76" t="s">
        <v>15</v>
      </c>
      <c r="D10" s="76"/>
      <c r="E10" s="76"/>
      <c r="F10" s="2"/>
      <c r="G10" s="2"/>
      <c r="H10" s="2"/>
      <c r="I10" s="2"/>
      <c r="J10" s="4"/>
      <c r="K10" s="4"/>
      <c r="L10" s="4"/>
      <c r="M10" s="4"/>
      <c r="N10" s="4"/>
      <c r="O10" s="4"/>
      <c r="P10" s="4"/>
      <c r="Q10" s="4"/>
      <c r="R10" s="4"/>
      <c r="S10" s="2"/>
    </row>
    <row r="11" spans="1:19" ht="16.5" customHeight="1" x14ac:dyDescent="0.35">
      <c r="A11" s="2"/>
      <c r="B11" s="2"/>
      <c r="C11" s="3"/>
      <c r="D11" s="3"/>
      <c r="E11" s="3"/>
      <c r="F11" s="2"/>
      <c r="G11" s="2"/>
      <c r="H11" s="2"/>
      <c r="I11" s="4"/>
      <c r="J11" s="4"/>
      <c r="K11" s="4"/>
      <c r="L11" s="7" t="s">
        <v>11</v>
      </c>
      <c r="M11" s="7"/>
      <c r="N11" s="7"/>
      <c r="O11" s="7"/>
      <c r="P11" s="7"/>
      <c r="Q11" s="7"/>
      <c r="R11" s="4"/>
      <c r="S11" s="4"/>
    </row>
    <row r="12" spans="1:19" ht="16.5" customHeight="1" x14ac:dyDescent="0.35">
      <c r="A12" s="2"/>
      <c r="B12" s="2"/>
      <c r="C12" s="3"/>
      <c r="D12" s="3"/>
      <c r="E12" s="3"/>
      <c r="F12" s="2"/>
      <c r="G12" s="2"/>
      <c r="H12" s="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6.25" x14ac:dyDescent="0.4">
      <c r="A13" s="2"/>
      <c r="B13" s="2"/>
      <c r="C13" s="76" t="s">
        <v>16</v>
      </c>
      <c r="D13" s="76"/>
      <c r="E13" s="76"/>
      <c r="F13" s="2"/>
      <c r="G13" s="2"/>
      <c r="H13" s="2"/>
      <c r="I13" s="4"/>
      <c r="J13" s="77" t="str">
        <f>"Sensitivität: "&amp;ROUND(100*Berechnung!C13,1)&amp;"%"</f>
        <v>Sensitivität: 99%</v>
      </c>
      <c r="K13" s="77"/>
      <c r="L13" s="77"/>
      <c r="M13" s="77"/>
      <c r="N13" s="77"/>
      <c r="O13" s="77"/>
      <c r="P13" s="77"/>
      <c r="Q13" s="77"/>
      <c r="R13" s="77"/>
      <c r="S13" s="4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4"/>
      <c r="K14" s="4"/>
      <c r="L14" s="5"/>
      <c r="M14" s="5"/>
      <c r="N14" s="5"/>
      <c r="O14" s="5"/>
      <c r="P14" s="5"/>
      <c r="Q14" s="5"/>
      <c r="R14" s="4"/>
      <c r="S14" s="4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4"/>
      <c r="K15" s="77" t="str">
        <f>"Spezifität: "&amp;ROUND(100*Berechnung!C14,1)&amp;"%"</f>
        <v>Spezifität: 98%</v>
      </c>
      <c r="L15" s="77"/>
      <c r="M15" s="77"/>
      <c r="N15" s="77"/>
      <c r="O15" s="77"/>
      <c r="P15" s="77"/>
      <c r="Q15" s="77"/>
      <c r="R15" s="4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4"/>
      <c r="L16" s="4"/>
      <c r="M16" s="4"/>
      <c r="N16" s="4"/>
      <c r="O16" s="4"/>
      <c r="P16" s="4"/>
      <c r="Q16" s="4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4"/>
      <c r="L17" s="4"/>
      <c r="M17" s="4"/>
      <c r="N17" s="4"/>
      <c r="O17" s="4"/>
      <c r="P17" s="4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5.75" x14ac:dyDescent="0.25">
      <c r="A21" s="8"/>
      <c r="B21" s="9"/>
      <c r="C21" s="9"/>
      <c r="D21" s="9"/>
      <c r="E21" s="10">
        <f>Berechnung!C6</f>
        <v>50000</v>
      </c>
      <c r="F21" s="9"/>
      <c r="G21" s="9"/>
      <c r="H21" s="9"/>
      <c r="I21" s="9"/>
      <c r="J21" s="9"/>
      <c r="K21" s="9"/>
      <c r="L21" s="9"/>
      <c r="M21" s="8"/>
      <c r="N21" s="8"/>
      <c r="O21" s="8"/>
      <c r="P21" s="8"/>
      <c r="Q21" s="8"/>
      <c r="R21" s="8"/>
      <c r="S21" s="8"/>
    </row>
    <row r="22" spans="1:19" s="1" customFormat="1" ht="15.75" x14ac:dyDescent="0.25">
      <c r="A22" s="8"/>
      <c r="B22" s="9"/>
      <c r="C22" s="9"/>
      <c r="D22" s="9"/>
      <c r="E22" s="11" t="s">
        <v>28</v>
      </c>
      <c r="F22" s="9"/>
      <c r="G22" s="9"/>
      <c r="H22" s="9"/>
      <c r="I22" s="9"/>
      <c r="J22" s="9"/>
      <c r="K22" s="9"/>
      <c r="L22" s="9"/>
      <c r="M22" s="8"/>
      <c r="N22" s="8"/>
      <c r="O22" s="8"/>
      <c r="P22" s="8"/>
      <c r="Q22" s="8"/>
      <c r="R22" s="8"/>
      <c r="S22" s="8"/>
    </row>
    <row r="23" spans="1:19" s="1" customFormat="1" ht="15.75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8"/>
      <c r="N23" s="8"/>
      <c r="O23" s="8"/>
      <c r="P23" s="8"/>
      <c r="Q23" s="8"/>
      <c r="R23" s="8"/>
      <c r="S23" s="8"/>
    </row>
    <row r="24" spans="1:19" s="1" customFormat="1" ht="15.75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8"/>
      <c r="N24" s="8"/>
      <c r="O24" s="8"/>
      <c r="P24" s="8"/>
      <c r="Q24" s="8"/>
      <c r="R24" s="8"/>
      <c r="S24" s="8"/>
    </row>
    <row r="25" spans="1:19" s="1" customFormat="1" ht="15.75" x14ac:dyDescent="0.25">
      <c r="A25" s="8"/>
      <c r="B25" s="9"/>
      <c r="C25" s="11" t="s">
        <v>17</v>
      </c>
      <c r="D25" s="9"/>
      <c r="E25" s="9"/>
      <c r="F25" s="9"/>
      <c r="G25" s="11" t="s">
        <v>18</v>
      </c>
      <c r="H25" s="9"/>
      <c r="I25" s="9"/>
      <c r="J25" s="9"/>
      <c r="K25" s="9"/>
      <c r="L25" s="9"/>
      <c r="M25" s="8"/>
      <c r="N25" s="8"/>
      <c r="O25" s="8"/>
      <c r="P25" s="8"/>
      <c r="Q25" s="8"/>
      <c r="R25" s="8"/>
      <c r="S25" s="8"/>
    </row>
    <row r="26" spans="1:19" s="1" customFormat="1" ht="15.75" x14ac:dyDescent="0.25">
      <c r="A26" s="8"/>
      <c r="B26" s="9"/>
      <c r="C26" s="10">
        <f>Berechnung!C9</f>
        <v>500</v>
      </c>
      <c r="D26" s="9"/>
      <c r="E26" s="9"/>
      <c r="F26" s="9"/>
      <c r="G26" s="10">
        <f>Berechnung!C10</f>
        <v>49500</v>
      </c>
      <c r="H26" s="9"/>
      <c r="I26" s="9"/>
      <c r="J26" s="9"/>
      <c r="K26" s="9"/>
      <c r="L26" s="9"/>
      <c r="M26" s="8"/>
      <c r="N26" s="8"/>
      <c r="O26" s="8"/>
      <c r="P26" s="8"/>
      <c r="Q26" s="8"/>
      <c r="R26" s="8"/>
      <c r="S26" s="8"/>
    </row>
    <row r="27" spans="1:19" s="1" customFormat="1" ht="15.75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8"/>
      <c r="N27" s="8"/>
      <c r="O27" s="8"/>
      <c r="P27" s="8"/>
      <c r="Q27" s="8"/>
      <c r="R27" s="8"/>
      <c r="S27" s="8"/>
    </row>
    <row r="28" spans="1:19" s="1" customFormat="1" ht="15.75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8"/>
      <c r="N28" s="8"/>
      <c r="O28" s="8"/>
      <c r="P28" s="8"/>
      <c r="Q28" s="8"/>
      <c r="R28" s="8"/>
      <c r="S28" s="8"/>
    </row>
    <row r="29" spans="1:19" s="1" customFormat="1" ht="15.75" x14ac:dyDescent="0.25">
      <c r="A29" s="8"/>
      <c r="B29" s="16" t="s">
        <v>19</v>
      </c>
      <c r="C29" s="9"/>
      <c r="D29" s="17" t="s">
        <v>20</v>
      </c>
      <c r="E29" s="9"/>
      <c r="F29" s="18" t="s">
        <v>19</v>
      </c>
      <c r="G29" s="9"/>
      <c r="H29" s="19" t="s">
        <v>20</v>
      </c>
      <c r="I29" s="9"/>
      <c r="J29" s="9"/>
      <c r="K29" s="9"/>
      <c r="L29" s="9"/>
      <c r="M29" s="8"/>
      <c r="N29" s="8"/>
      <c r="O29" s="8"/>
      <c r="P29" s="8"/>
      <c r="Q29" s="8"/>
      <c r="R29" s="8"/>
      <c r="S29" s="8"/>
    </row>
    <row r="30" spans="1:19" s="1" customFormat="1" ht="15.75" x14ac:dyDescent="0.25">
      <c r="A30" s="8"/>
      <c r="B30" s="12">
        <f>Berechnung!C17</f>
        <v>495</v>
      </c>
      <c r="C30" s="9"/>
      <c r="D30" s="13">
        <f>Berechnung!C18</f>
        <v>5</v>
      </c>
      <c r="E30" s="9"/>
      <c r="F30" s="14">
        <f>Berechnung!C19</f>
        <v>990</v>
      </c>
      <c r="G30" s="9"/>
      <c r="H30" s="15">
        <f>Berechnung!C20</f>
        <v>48510</v>
      </c>
      <c r="I30" s="9"/>
      <c r="J30" s="9"/>
      <c r="K30" s="9"/>
      <c r="L30" s="9"/>
      <c r="M30" s="8"/>
      <c r="N30" s="8"/>
      <c r="O30" s="8"/>
      <c r="P30" s="8"/>
      <c r="Q30" s="8"/>
      <c r="R30" s="8"/>
      <c r="S30" s="8"/>
    </row>
    <row r="31" spans="1:19" x14ac:dyDescent="0.2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sheetProtection sheet="1" objects="1" scenarios="1" selectLockedCells="1" selectUnlockedCells="1"/>
  <mergeCells count="5">
    <mergeCell ref="K15:Q15"/>
    <mergeCell ref="C7:E7"/>
    <mergeCell ref="C10:E10"/>
    <mergeCell ref="C13:E13"/>
    <mergeCell ref="J13:R1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Didaktischer_Kommentar</vt:lpstr>
      <vt:lpstr>Berechnung</vt:lpstr>
      <vt:lpstr>Grafik_Wkeiten</vt:lpstr>
      <vt:lpstr>Grafik_nat_Häufigkeiten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mister-mueller</dc:creator>
  <cp:lastModifiedBy>Axel Müller</cp:lastModifiedBy>
  <dcterms:created xsi:type="dcterms:W3CDTF">2021-04-18T08:25:01Z</dcterms:created>
  <dcterms:modified xsi:type="dcterms:W3CDTF">2023-02-28T12:39:30Z</dcterms:modified>
</cp:coreProperties>
</file>